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DATOS" sheetId="5" r:id="rId1"/>
    <sheet name="TABLA DE AMORTIZACIÓN" sheetId="1" r:id="rId2"/>
    <sheet name="FLUJO NETO DE EFECTIVO " sheetId="2" r:id="rId3"/>
  </sheets>
  <calcPr calcId="145621"/>
</workbook>
</file>

<file path=xl/calcChain.xml><?xml version="1.0" encoding="utf-8"?>
<calcChain xmlns="http://schemas.openxmlformats.org/spreadsheetml/2006/main">
  <c r="E30" i="2" l="1"/>
  <c r="E40" i="2" s="1"/>
  <c r="F30" i="2"/>
  <c r="F40" i="2" s="1"/>
  <c r="G30" i="2"/>
  <c r="G40" i="2" s="1"/>
  <c r="H30" i="2"/>
  <c r="H40" i="2" s="1"/>
  <c r="D30" i="2"/>
  <c r="D40" i="2" s="1"/>
  <c r="D19" i="2"/>
  <c r="E19" i="2" s="1"/>
  <c r="D18" i="2"/>
  <c r="E18" i="2" s="1"/>
  <c r="F18" i="2" s="1"/>
  <c r="G18" i="2" s="1"/>
  <c r="H18" i="2" s="1"/>
  <c r="E21" i="2" l="1"/>
  <c r="E22" i="2" s="1"/>
  <c r="E25" i="2" s="1"/>
  <c r="E29" i="2" s="1"/>
  <c r="E33" i="2" s="1"/>
  <c r="F19" i="2"/>
  <c r="G19" i="2" s="1"/>
  <c r="H19" i="2" s="1"/>
  <c r="H21" i="2" s="1"/>
  <c r="H22" i="2" s="1"/>
  <c r="D21" i="2"/>
  <c r="F21" i="2"/>
  <c r="F22" i="2" s="1"/>
  <c r="G21" i="2" l="1"/>
  <c r="G22" i="2" s="1"/>
  <c r="D22" i="2"/>
  <c r="D25" i="2"/>
  <c r="D29" i="2" s="1"/>
  <c r="D33" i="2" s="1"/>
  <c r="F25" i="2"/>
  <c r="F29" i="2" s="1"/>
  <c r="F33" i="2" s="1"/>
  <c r="H25" i="2" l="1"/>
  <c r="H29" i="2" s="1"/>
  <c r="H33" i="2" s="1"/>
  <c r="G25" i="2"/>
  <c r="G29" i="2" s="1"/>
  <c r="G33" i="2" s="1"/>
  <c r="D7" i="1" l="1"/>
  <c r="E14" i="1" s="1"/>
  <c r="E65" i="1" l="1"/>
  <c r="E57" i="1"/>
  <c r="E43" i="1"/>
  <c r="E71" i="1"/>
  <c r="E63" i="1"/>
  <c r="E55" i="1"/>
  <c r="E39" i="1"/>
  <c r="E69" i="1"/>
  <c r="E61" i="1"/>
  <c r="E51" i="1"/>
  <c r="E35" i="1"/>
  <c r="E67" i="1"/>
  <c r="E59" i="1"/>
  <c r="E47" i="1"/>
  <c r="E31" i="1"/>
  <c r="E27" i="1"/>
  <c r="E70" i="1"/>
  <c r="E66" i="1"/>
  <c r="E62" i="1"/>
  <c r="E58" i="1"/>
  <c r="E54" i="1"/>
  <c r="E50" i="1"/>
  <c r="E46" i="1"/>
  <c r="E42" i="1"/>
  <c r="E38" i="1"/>
  <c r="E34" i="1"/>
  <c r="E30" i="1"/>
  <c r="E26" i="1"/>
  <c r="E33" i="1"/>
  <c r="E53" i="1"/>
  <c r="E49" i="1"/>
  <c r="E45" i="1"/>
  <c r="E41" i="1"/>
  <c r="E37" i="1"/>
  <c r="E29" i="1"/>
  <c r="E25" i="1"/>
  <c r="E12" i="1"/>
  <c r="E68" i="1"/>
  <c r="E64" i="1"/>
  <c r="E60" i="1"/>
  <c r="E56" i="1"/>
  <c r="E52" i="1"/>
  <c r="E48" i="1"/>
  <c r="E44" i="1"/>
  <c r="E40" i="1"/>
  <c r="E36" i="1"/>
  <c r="E32" i="1"/>
  <c r="E28" i="1"/>
  <c r="E24" i="1"/>
  <c r="E21" i="1"/>
  <c r="E17" i="1"/>
  <c r="E13" i="1"/>
  <c r="E20" i="1"/>
  <c r="E16" i="1"/>
  <c r="E23" i="1"/>
  <c r="E19" i="1"/>
  <c r="E15" i="1"/>
  <c r="E22" i="1"/>
  <c r="E18" i="1"/>
  <c r="E72" i="1" l="1"/>
  <c r="F11" i="1" l="1"/>
  <c r="D12" i="1" s="1"/>
  <c r="C12" i="1" l="1"/>
  <c r="F12" i="1" l="1"/>
  <c r="D13" i="1" s="1"/>
  <c r="C13" i="1" l="1"/>
  <c r="F13" i="1" l="1"/>
  <c r="D14" i="1" s="1"/>
  <c r="C14" i="1" l="1"/>
  <c r="F14" i="1" l="1"/>
  <c r="D15" i="1" s="1"/>
  <c r="C15" i="1" s="1"/>
  <c r="F15" i="1" l="1"/>
  <c r="D16" i="1" s="1"/>
  <c r="C16" i="1" l="1"/>
  <c r="F16" i="1" s="1"/>
  <c r="D17" i="1" s="1"/>
  <c r="C17" i="1" l="1"/>
  <c r="F17" i="1" s="1"/>
  <c r="D18" i="1" s="1"/>
  <c r="C18" i="1" l="1"/>
  <c r="F18" i="1" s="1"/>
  <c r="D19" i="1" s="1"/>
  <c r="C19" i="1" l="1"/>
  <c r="F19" i="1" s="1"/>
  <c r="D20" i="1" s="1"/>
  <c r="C20" i="1" l="1"/>
  <c r="F20" i="1" s="1"/>
  <c r="D21" i="1" s="1"/>
  <c r="C21" i="1" l="1"/>
  <c r="F21" i="1" s="1"/>
  <c r="D22" i="1" s="1"/>
  <c r="C22" i="1" l="1"/>
  <c r="F22" i="1" s="1"/>
  <c r="D23" i="1" s="1"/>
  <c r="G23" i="1" s="1"/>
  <c r="D34" i="2" s="1"/>
  <c r="D35" i="2" s="1"/>
  <c r="D36" i="2" l="1"/>
  <c r="D37" i="2" s="1"/>
  <c r="D38" i="2" s="1"/>
  <c r="D39" i="2" s="1"/>
  <c r="C23" i="1"/>
  <c r="F23" i="1" l="1"/>
  <c r="D24" i="1" s="1"/>
  <c r="C24" i="1" s="1"/>
  <c r="H23" i="1"/>
  <c r="D43" i="2" s="1"/>
  <c r="D44" i="2" l="1"/>
  <c r="F24" i="1"/>
  <c r="D25" i="1" s="1"/>
  <c r="C25" i="1" s="1"/>
  <c r="F25" i="1" s="1"/>
  <c r="D26" i="1" s="1"/>
  <c r="C26" i="1" s="1"/>
  <c r="F26" i="1" s="1"/>
  <c r="D27" i="1" s="1"/>
  <c r="C27" i="1" s="1"/>
  <c r="F27" i="1" s="1"/>
  <c r="D28" i="1" s="1"/>
  <c r="C28" i="1" s="1"/>
  <c r="F28" i="1" s="1"/>
  <c r="D29" i="1" s="1"/>
  <c r="C29" i="1" s="1"/>
  <c r="F29" i="1" s="1"/>
  <c r="D30" i="1" s="1"/>
  <c r="C30" i="1" s="1"/>
  <c r="F30" i="1" s="1"/>
  <c r="D31" i="1" s="1"/>
  <c r="C31" i="1" s="1"/>
  <c r="F31" i="1" s="1"/>
  <c r="D32" i="1" s="1"/>
  <c r="C32" i="1" s="1"/>
  <c r="F32" i="1" s="1"/>
  <c r="D33" i="1" s="1"/>
  <c r="C33" i="1" s="1"/>
  <c r="F33" i="1" s="1"/>
  <c r="D34" i="1" s="1"/>
  <c r="C34" i="1" s="1"/>
  <c r="F34" i="1" s="1"/>
  <c r="D35" i="1" s="1"/>
  <c r="C35" i="1" s="1"/>
  <c r="F35" i="1" s="1"/>
  <c r="D36" i="1" s="1"/>
  <c r="C36" i="1" s="1"/>
  <c r="F36" i="1" l="1"/>
  <c r="D37" i="1" s="1"/>
  <c r="C37" i="1" s="1"/>
  <c r="F37" i="1" s="1"/>
  <c r="D38" i="1" s="1"/>
  <c r="C38" i="1" s="1"/>
  <c r="F38" i="1" s="1"/>
  <c r="D39" i="1" s="1"/>
  <c r="C39" i="1" s="1"/>
  <c r="F39" i="1" s="1"/>
  <c r="D40" i="1" s="1"/>
  <c r="C40" i="1" s="1"/>
  <c r="F40" i="1" s="1"/>
  <c r="D41" i="1" s="1"/>
  <c r="C41" i="1" s="1"/>
  <c r="F41" i="1" s="1"/>
  <c r="D42" i="1" s="1"/>
  <c r="C42" i="1" s="1"/>
  <c r="F42" i="1" s="1"/>
  <c r="D43" i="1" s="1"/>
  <c r="C43" i="1" s="1"/>
  <c r="F43" i="1" s="1"/>
  <c r="D44" i="1" s="1"/>
  <c r="C44" i="1" s="1"/>
  <c r="F44" i="1" s="1"/>
  <c r="D45" i="1" s="1"/>
  <c r="C45" i="1" s="1"/>
  <c r="F45" i="1" s="1"/>
  <c r="D46" i="1" s="1"/>
  <c r="C46" i="1" s="1"/>
  <c r="F46" i="1" s="1"/>
  <c r="D47" i="1" s="1"/>
  <c r="C47" i="1" s="1"/>
  <c r="F47" i="1" s="1"/>
  <c r="D48" i="1" s="1"/>
  <c r="G35" i="1"/>
  <c r="E34" i="2" s="1"/>
  <c r="E35" i="2" s="1"/>
  <c r="E36" i="2" s="1"/>
  <c r="E37" i="2" s="1"/>
  <c r="E38" i="2" s="1"/>
  <c r="E39" i="2" s="1"/>
  <c r="H35" i="1"/>
  <c r="E43" i="2" s="1"/>
  <c r="E44" i="2" l="1"/>
  <c r="C48" i="1"/>
  <c r="G47" i="1"/>
  <c r="F34" i="2" s="1"/>
  <c r="F35" i="2" s="1"/>
  <c r="F36" i="2" s="1"/>
  <c r="F37" i="2" s="1"/>
  <c r="F38" i="2" s="1"/>
  <c r="F39" i="2" s="1"/>
  <c r="H47" i="1"/>
  <c r="F43" i="2" s="1"/>
  <c r="F44" i="2" l="1"/>
  <c r="F48" i="1"/>
  <c r="D49" i="1" s="1"/>
  <c r="C49" i="1" l="1"/>
  <c r="F49" i="1" l="1"/>
  <c r="D50" i="1" s="1"/>
  <c r="C50" i="1" l="1"/>
  <c r="F50" i="1" l="1"/>
  <c r="D51" i="1" s="1"/>
  <c r="C51" i="1" l="1"/>
  <c r="F51" i="1" l="1"/>
  <c r="D52" i="1" s="1"/>
  <c r="C52" i="1" l="1"/>
  <c r="F52" i="1" l="1"/>
  <c r="D53" i="1" s="1"/>
  <c r="C53" i="1" l="1"/>
  <c r="F53" i="1" l="1"/>
  <c r="D54" i="1" s="1"/>
  <c r="C54" i="1" l="1"/>
  <c r="F54" i="1" l="1"/>
  <c r="D55" i="1" s="1"/>
  <c r="C55" i="1" s="1"/>
  <c r="F55" i="1" s="1"/>
  <c r="D56" i="1" s="1"/>
  <c r="C56" i="1" s="1"/>
  <c r="F56" i="1" s="1"/>
  <c r="D57" i="1" s="1"/>
  <c r="C57" i="1" s="1"/>
  <c r="F57" i="1" s="1"/>
  <c r="D58" i="1" s="1"/>
  <c r="C58" i="1" s="1"/>
  <c r="F58" i="1" s="1"/>
  <c r="D59" i="1" s="1"/>
  <c r="C59" i="1" l="1"/>
  <c r="G59" i="1"/>
  <c r="G34" i="2" s="1"/>
  <c r="G35" i="2" s="1"/>
  <c r="G36" i="2" s="1"/>
  <c r="G37" i="2" s="1"/>
  <c r="G38" i="2" s="1"/>
  <c r="G39" i="2" s="1"/>
  <c r="F59" i="1" l="1"/>
  <c r="D60" i="1" s="1"/>
  <c r="C60" i="1" s="1"/>
  <c r="H59" i="1"/>
  <c r="G43" i="2" s="1"/>
  <c r="G44" i="2" s="1"/>
  <c r="F60" i="1" l="1"/>
  <c r="D61" i="1" s="1"/>
  <c r="C61" i="1" s="1"/>
  <c r="F61" i="1" s="1"/>
  <c r="D62" i="1" s="1"/>
  <c r="C62" i="1" s="1"/>
  <c r="F62" i="1" s="1"/>
  <c r="D63" i="1" s="1"/>
  <c r="C63" i="1" s="1"/>
  <c r="F63" i="1" s="1"/>
  <c r="D64" i="1" s="1"/>
  <c r="C64" i="1" s="1"/>
  <c r="F64" i="1" s="1"/>
  <c r="D65" i="1" s="1"/>
  <c r="C65" i="1" s="1"/>
  <c r="F65" i="1" s="1"/>
  <c r="D66" i="1" s="1"/>
  <c r="C66" i="1" s="1"/>
  <c r="F66" i="1" s="1"/>
  <c r="D67" i="1" s="1"/>
  <c r="C67" i="1" s="1"/>
  <c r="F67" i="1" s="1"/>
  <c r="D68" i="1" s="1"/>
  <c r="C68" i="1" s="1"/>
  <c r="F68" i="1" s="1"/>
  <c r="D69" i="1" s="1"/>
  <c r="C69" i="1" s="1"/>
  <c r="F69" i="1" s="1"/>
  <c r="D70" i="1" s="1"/>
  <c r="C70" i="1" s="1"/>
  <c r="F70" i="1" s="1"/>
  <c r="D71" i="1" l="1"/>
  <c r="G71" i="1" l="1"/>
  <c r="H34" i="2" s="1"/>
  <c r="H35" i="2" s="1"/>
  <c r="H36" i="2" s="1"/>
  <c r="H37" i="2" s="1"/>
  <c r="H38" i="2" s="1"/>
  <c r="H39" i="2" s="1"/>
  <c r="C71" i="1"/>
  <c r="D72" i="1"/>
  <c r="C72" i="1" l="1"/>
  <c r="H71" i="1"/>
  <c r="H43" i="2" s="1"/>
  <c r="F71" i="1"/>
  <c r="H44" i="2" l="1"/>
</calcChain>
</file>

<file path=xl/sharedStrings.xml><?xml version="1.0" encoding="utf-8"?>
<sst xmlns="http://schemas.openxmlformats.org/spreadsheetml/2006/main" count="77" uniqueCount="54">
  <si>
    <t>Si la tasa de interés para el financiamientoes del 8% pagaderos mensualmente se pide:</t>
  </si>
  <si>
    <t>a) Flujo Neto del Efectivo</t>
  </si>
  <si>
    <t>DEBER MODELOS DE SIMULACIÓN FINANCIERA</t>
  </si>
  <si>
    <t>DATOS</t>
  </si>
  <si>
    <t>Financiamiento</t>
  </si>
  <si>
    <t>Maquinaria</t>
  </si>
  <si>
    <t>Depreciación años</t>
  </si>
  <si>
    <t>Una determinada empresa necesita comprar una maquinaria especifica por una valor de $25000,00 ; al momento se dispone de $10000,00 de Recurso Propio y se buscará un financiamiento de $20000,00 que corresponde al total de inversiones, dicha maquinaria se deprecia en 5 años. La cantidad que se proyecta producir son 10000 a un precio de $1,20 para el primer año, Costos fijos $2000,00; costos variables el 15% de las ventas, la tasa sustentable de crecimiento "G" es de 1.5, inflación 2%, Rendimiento de mercado 5%, tasa libre de riesgo 2%, el riesgo sistematico 0,9.</t>
  </si>
  <si>
    <t xml:space="preserve">Costos Fijos </t>
  </si>
  <si>
    <t>Costos variables</t>
  </si>
  <si>
    <t>Inflación</t>
  </si>
  <si>
    <t>FLUJO NETO DEL EFECTIVO</t>
  </si>
  <si>
    <t>Rubros</t>
  </si>
  <si>
    <t>VENTAS</t>
  </si>
  <si>
    <t>AÑOS</t>
  </si>
  <si>
    <t>(-)</t>
  </si>
  <si>
    <t>Costo variable Produc.</t>
  </si>
  <si>
    <t>Costo variable Vtas.</t>
  </si>
  <si>
    <t>MARGEN DE CONTRIBUCIÓN</t>
  </si>
  <si>
    <t>(=)</t>
  </si>
  <si>
    <t>Costo fijo Produc.</t>
  </si>
  <si>
    <t>Costo fijo Vtas.</t>
  </si>
  <si>
    <t>UTILIDAD OPERATIVA</t>
  </si>
  <si>
    <t>Depreciaciones</t>
  </si>
  <si>
    <t>Amortizaciones</t>
  </si>
  <si>
    <t>(+)</t>
  </si>
  <si>
    <t>Venta de Activos</t>
  </si>
  <si>
    <t xml:space="preserve">U. ANTES DE  INTER. E IMP. </t>
  </si>
  <si>
    <t>Gasto Financiero</t>
  </si>
  <si>
    <t>U. DESPUES DE IMP.</t>
  </si>
  <si>
    <t>capital Financiero</t>
  </si>
  <si>
    <t>FNE</t>
  </si>
  <si>
    <t>INTERES</t>
  </si>
  <si>
    <t>CUOTA</t>
  </si>
  <si>
    <t>PERIODO</t>
  </si>
  <si>
    <t>CAPITAL</t>
  </si>
  <si>
    <t>SALDO</t>
  </si>
  <si>
    <t xml:space="preserve">TABLA DE AMORTIZACIÓN CUOTA FIJA </t>
  </si>
  <si>
    <t xml:space="preserve">Tasa anual </t>
  </si>
  <si>
    <t>Tasa mensual</t>
  </si>
  <si>
    <t>Periodos</t>
  </si>
  <si>
    <t>Q</t>
  </si>
  <si>
    <t>P</t>
  </si>
  <si>
    <t>CANTIDAD</t>
  </si>
  <si>
    <t>PRECIO</t>
  </si>
  <si>
    <t xml:space="preserve">"G" CRECIMIENTO ECONOMIA </t>
  </si>
  <si>
    <t xml:space="preserve">COSTO VARIABLE </t>
  </si>
  <si>
    <t xml:space="preserve">COSTO FIJO </t>
  </si>
  <si>
    <t>UTILIDAD ANTES DE IMPUESTOS</t>
  </si>
  <si>
    <t>Impuesto a la renta</t>
  </si>
  <si>
    <t>Utilidad antes de participacion e impuestos</t>
  </si>
  <si>
    <t>Participacion trabajadores</t>
  </si>
  <si>
    <t xml:space="preserve">INTERES ANUAL </t>
  </si>
  <si>
    <t>CAPITAL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</si>
</sst>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6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0"/>
      <color theme="1"/>
      <name val="Times New Roman"/>
      <family val="1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5" borderId="0" xfId="0" applyFill="1"/>
    <xf numFmtId="0" fontId="5" fillId="5" borderId="4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43" fontId="0" fillId="5" borderId="0" xfId="1" applyFont="1" applyFill="1"/>
    <xf numFmtId="44" fontId="0" fillId="5" borderId="0" xfId="0" applyNumberFormat="1" applyFill="1"/>
    <xf numFmtId="9" fontId="0" fillId="5" borderId="0" xfId="0" applyNumberFormat="1" applyFill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44" fontId="5" fillId="5" borderId="4" xfId="0" applyNumberFormat="1" applyFont="1" applyFill="1" applyBorder="1"/>
    <xf numFmtId="0" fontId="0" fillId="5" borderId="1" xfId="0" applyFill="1" applyBorder="1"/>
    <xf numFmtId="44" fontId="5" fillId="5" borderId="1" xfId="0" applyNumberFormat="1" applyFont="1" applyFill="1" applyBorder="1"/>
    <xf numFmtId="2" fontId="5" fillId="5" borderId="1" xfId="0" applyNumberFormat="1" applyFont="1" applyFill="1" applyBorder="1"/>
    <xf numFmtId="2" fontId="5" fillId="5" borderId="4" xfId="0" applyNumberFormat="1" applyFont="1" applyFill="1" applyBorder="1"/>
    <xf numFmtId="44" fontId="0" fillId="5" borderId="1" xfId="0" applyNumberFormat="1" applyFill="1" applyBorder="1"/>
    <xf numFmtId="0" fontId="2" fillId="8" borderId="0" xfId="0" applyFont="1" applyFill="1"/>
    <xf numFmtId="0" fontId="0" fillId="8" borderId="0" xfId="0" applyFill="1"/>
    <xf numFmtId="0" fontId="11" fillId="6" borderId="0" xfId="0" applyFont="1" applyFill="1" applyAlignment="1">
      <alignment horizontal="center" vertical="center"/>
    </xf>
    <xf numFmtId="0" fontId="2" fillId="7" borderId="1" xfId="0" applyFont="1" applyFill="1" applyBorder="1"/>
    <xf numFmtId="0" fontId="2" fillId="3" borderId="1" xfId="0" applyFont="1" applyFill="1" applyBorder="1"/>
    <xf numFmtId="9" fontId="0" fillId="5" borderId="1" xfId="0" applyNumberFormat="1" applyFill="1" applyBorder="1"/>
    <xf numFmtId="166" fontId="0" fillId="5" borderId="1" xfId="2" applyNumberFormat="1" applyFont="1" applyFill="1" applyBorder="1"/>
    <xf numFmtId="1" fontId="0" fillId="5" borderId="1" xfId="0" applyNumberFormat="1" applyFill="1" applyBorder="1"/>
    <xf numFmtId="44" fontId="0" fillId="2" borderId="1" xfId="0" applyNumberFormat="1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1" xfId="0" applyFont="1" applyFill="1" applyBorder="1"/>
    <xf numFmtId="1" fontId="0" fillId="5" borderId="1" xfId="0" applyNumberFormat="1" applyFont="1" applyFill="1" applyBorder="1"/>
    <xf numFmtId="2" fontId="0" fillId="5" borderId="1" xfId="0" applyNumberFormat="1" applyFont="1" applyFill="1" applyBorder="1"/>
    <xf numFmtId="164" fontId="0" fillId="5" borderId="1" xfId="0" applyNumberFormat="1" applyFont="1" applyFill="1" applyBorder="1"/>
    <xf numFmtId="2" fontId="0" fillId="5" borderId="6" xfId="0" applyNumberFormat="1" applyFont="1" applyFill="1" applyBorder="1"/>
    <xf numFmtId="0" fontId="0" fillId="5" borderId="5" xfId="0" applyFont="1" applyFill="1" applyBorder="1"/>
    <xf numFmtId="0" fontId="7" fillId="5" borderId="4" xfId="0" applyFont="1" applyFill="1" applyBorder="1"/>
    <xf numFmtId="0" fontId="0" fillId="5" borderId="0" xfId="0" applyFill="1" applyAlignment="1">
      <alignment horizontal="right"/>
    </xf>
    <xf numFmtId="0" fontId="4" fillId="5" borderId="1" xfId="0" applyFont="1" applyFill="1" applyBorder="1"/>
    <xf numFmtId="0" fontId="0" fillId="5" borderId="0" xfId="0" applyFill="1" applyBorder="1" applyAlignment="1">
      <alignment horizontal="right"/>
    </xf>
    <xf numFmtId="0" fontId="0" fillId="5" borderId="6" xfId="0" applyFont="1" applyFill="1" applyBorder="1"/>
    <xf numFmtId="44" fontId="0" fillId="5" borderId="1" xfId="0" applyNumberFormat="1" applyFont="1" applyFill="1" applyBorder="1"/>
    <xf numFmtId="44" fontId="0" fillId="5" borderId="6" xfId="0" applyNumberFormat="1" applyFont="1" applyFill="1" applyBorder="1"/>
    <xf numFmtId="8" fontId="0" fillId="5" borderId="0" xfId="0" applyNumberFormat="1" applyFill="1"/>
    <xf numFmtId="0" fontId="7" fillId="4" borderId="0" xfId="0" applyFont="1" applyFill="1" applyAlignment="1">
      <alignment horizontal="left"/>
    </xf>
    <xf numFmtId="2" fontId="0" fillId="5" borderId="1" xfId="0" applyNumberFormat="1" applyFill="1" applyBorder="1"/>
    <xf numFmtId="10" fontId="0" fillId="5" borderId="1" xfId="0" applyNumberFormat="1" applyFill="1" applyBorder="1"/>
    <xf numFmtId="0" fontId="0" fillId="7" borderId="4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1" xfId="0" applyFill="1" applyBorder="1"/>
    <xf numFmtId="0" fontId="9" fillId="7" borderId="1" xfId="0" applyFont="1" applyFill="1" applyBorder="1"/>
    <xf numFmtId="0" fontId="10" fillId="6" borderId="0" xfId="0" applyFont="1" applyFill="1" applyAlignment="1">
      <alignment horizontal="center"/>
    </xf>
    <xf numFmtId="0" fontId="7" fillId="7" borderId="2" xfId="0" applyFont="1" applyFill="1" applyBorder="1"/>
    <xf numFmtId="0" fontId="7" fillId="7" borderId="1" xfId="0" applyFont="1" applyFill="1" applyBorder="1" applyAlignment="1">
      <alignment horizontal="center"/>
    </xf>
    <xf numFmtId="0" fontId="0" fillId="7" borderId="3" xfId="0" applyFill="1" applyBorder="1"/>
    <xf numFmtId="0" fontId="3" fillId="9" borderId="3" xfId="0" applyFont="1" applyFill="1" applyBorder="1"/>
    <xf numFmtId="44" fontId="0" fillId="9" borderId="1" xfId="0" applyNumberFormat="1" applyFont="1" applyFill="1" applyBorder="1"/>
    <xf numFmtId="44" fontId="0" fillId="9" borderId="5" xfId="0" applyNumberFormat="1" applyFont="1" applyFill="1" applyBorder="1"/>
    <xf numFmtId="0" fontId="3" fillId="9" borderId="1" xfId="0" applyFont="1" applyFill="1" applyBorder="1"/>
    <xf numFmtId="0" fontId="0" fillId="9" borderId="1" xfId="0" applyFont="1" applyFill="1" applyBorder="1"/>
    <xf numFmtId="0" fontId="6" fillId="9" borderId="1" xfId="0" applyFont="1" applyFill="1" applyBorder="1"/>
    <xf numFmtId="2" fontId="0" fillId="9" borderId="5" xfId="0" applyNumberFormat="1" applyFont="1" applyFill="1" applyBorder="1"/>
    <xf numFmtId="2" fontId="0" fillId="9" borderId="1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D15" sqref="D15"/>
    </sheetView>
  </sheetViews>
  <sheetFormatPr baseColWidth="10" defaultRowHeight="15" x14ac:dyDescent="0.25"/>
  <cols>
    <col min="1" max="16384" width="11.42578125" style="3"/>
  </cols>
  <sheetData>
    <row r="3" spans="2:8" x14ac:dyDescent="0.25">
      <c r="B3" s="7" t="s">
        <v>2</v>
      </c>
      <c r="C3" s="7"/>
      <c r="D3" s="7"/>
      <c r="E3" s="7"/>
      <c r="F3" s="7"/>
      <c r="G3" s="7"/>
      <c r="H3" s="7"/>
    </row>
    <row r="5" spans="2:8" ht="120" customHeight="1" x14ac:dyDescent="0.25">
      <c r="B5" s="4" t="s">
        <v>7</v>
      </c>
      <c r="C5" s="5"/>
      <c r="D5" s="5"/>
      <c r="E5" s="5"/>
      <c r="F5" s="5"/>
      <c r="G5" s="5"/>
      <c r="H5" s="6"/>
    </row>
    <row r="7" spans="2:8" x14ac:dyDescent="0.25">
      <c r="B7" s="3" t="s">
        <v>0</v>
      </c>
    </row>
    <row r="8" spans="2:8" x14ac:dyDescent="0.25">
      <c r="B8" s="3" t="s">
        <v>1</v>
      </c>
    </row>
  </sheetData>
  <mergeCells count="2">
    <mergeCell ref="B3:H3"/>
    <mergeCell ref="B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2"/>
  <sheetViews>
    <sheetView workbookViewId="0">
      <selection activeCell="C72" sqref="C72:E72"/>
    </sheetView>
  </sheetViews>
  <sheetFormatPr baseColWidth="10" defaultRowHeight="15" x14ac:dyDescent="0.25"/>
  <cols>
    <col min="1" max="2" width="11.42578125" style="3"/>
    <col min="3" max="3" width="16.28515625" style="3" customWidth="1"/>
    <col min="4" max="5" width="12" style="3" bestFit="1" customWidth="1"/>
    <col min="6" max="6" width="13.140625" style="3" bestFit="1" customWidth="1"/>
    <col min="7" max="7" width="15.28515625" style="3" bestFit="1" customWidth="1"/>
    <col min="8" max="8" width="14.5703125" style="3" customWidth="1"/>
    <col min="9" max="16384" width="11.42578125" style="3"/>
  </cols>
  <sheetData>
    <row r="2" spans="2:8" x14ac:dyDescent="0.25">
      <c r="D2" s="8"/>
    </row>
    <row r="3" spans="2:8" ht="15.75" customHeight="1" x14ac:dyDescent="0.25">
      <c r="B3" s="21" t="s">
        <v>37</v>
      </c>
      <c r="C3" s="21"/>
      <c r="D3" s="21"/>
      <c r="E3" s="21"/>
      <c r="F3" s="21"/>
      <c r="G3" s="21"/>
      <c r="H3" s="21"/>
    </row>
    <row r="4" spans="2:8" x14ac:dyDescent="0.25">
      <c r="B4" s="21"/>
      <c r="C4" s="21"/>
      <c r="D4" s="21"/>
      <c r="E4" s="21"/>
      <c r="F4" s="21"/>
      <c r="G4" s="21"/>
      <c r="H4" s="21"/>
    </row>
    <row r="5" spans="2:8" x14ac:dyDescent="0.25">
      <c r="B5" s="19" t="s">
        <v>4</v>
      </c>
      <c r="C5" s="20"/>
      <c r="D5" s="18">
        <v>20000</v>
      </c>
    </row>
    <row r="6" spans="2:8" x14ac:dyDescent="0.25">
      <c r="B6" s="19" t="s">
        <v>38</v>
      </c>
      <c r="C6" s="20"/>
      <c r="D6" s="24">
        <v>0.08</v>
      </c>
    </row>
    <row r="7" spans="2:8" x14ac:dyDescent="0.25">
      <c r="B7" s="19" t="s">
        <v>39</v>
      </c>
      <c r="C7" s="20"/>
      <c r="D7" s="25">
        <f>SUM(D6/12)</f>
        <v>6.6666666666666671E-3</v>
      </c>
    </row>
    <row r="8" spans="2:8" x14ac:dyDescent="0.25">
      <c r="B8" s="19" t="s">
        <v>40</v>
      </c>
      <c r="C8" s="20"/>
      <c r="D8" s="26">
        <v>60</v>
      </c>
    </row>
    <row r="9" spans="2:8" x14ac:dyDescent="0.25">
      <c r="D9" s="8"/>
    </row>
    <row r="10" spans="2:8" x14ac:dyDescent="0.25">
      <c r="B10" s="1" t="s">
        <v>34</v>
      </c>
      <c r="C10" s="1" t="s">
        <v>35</v>
      </c>
      <c r="D10" s="1" t="s">
        <v>32</v>
      </c>
      <c r="E10" s="1" t="s">
        <v>33</v>
      </c>
      <c r="F10" s="2" t="s">
        <v>36</v>
      </c>
      <c r="G10" s="23" t="s">
        <v>52</v>
      </c>
      <c r="H10" s="1" t="s">
        <v>53</v>
      </c>
    </row>
    <row r="11" spans="2:8" x14ac:dyDescent="0.25">
      <c r="B11" s="11">
        <v>0</v>
      </c>
      <c r="C11" s="12"/>
      <c r="D11" s="12"/>
      <c r="E11" s="12"/>
      <c r="F11" s="13">
        <f>+D5</f>
        <v>20000</v>
      </c>
      <c r="G11" s="14"/>
      <c r="H11" s="14"/>
    </row>
    <row r="12" spans="2:8" x14ac:dyDescent="0.25">
      <c r="B12" s="11">
        <v>1</v>
      </c>
      <c r="C12" s="15">
        <f>SUM(E12-D12)</f>
        <v>272.19455243494031</v>
      </c>
      <c r="D12" s="15">
        <f>F11*$D$7</f>
        <v>133.33333333333334</v>
      </c>
      <c r="E12" s="16">
        <f t="shared" ref="E12:E43" si="0">PMT($D$7,$D$8,-$D$5)</f>
        <v>405.52788576827362</v>
      </c>
      <c r="F12" s="17">
        <f>SUM(F11-C12)</f>
        <v>19727.805447565061</v>
      </c>
      <c r="G12" s="14"/>
      <c r="H12" s="14"/>
    </row>
    <row r="13" spans="2:8" x14ac:dyDescent="0.25">
      <c r="B13" s="11">
        <v>2</v>
      </c>
      <c r="C13" s="15">
        <f t="shared" ref="C13:C71" si="1">SUM(E13-D13)</f>
        <v>274.00918278450655</v>
      </c>
      <c r="D13" s="15">
        <f t="shared" ref="D13:D71" si="2">F12*$D$7</f>
        <v>131.51870298376707</v>
      </c>
      <c r="E13" s="16">
        <f t="shared" si="0"/>
        <v>405.52788576827362</v>
      </c>
      <c r="F13" s="17">
        <f t="shared" ref="F13:F71" si="3">SUM(F12-C13)</f>
        <v>19453.796264780554</v>
      </c>
      <c r="G13" s="14"/>
      <c r="H13" s="14"/>
    </row>
    <row r="14" spans="2:8" x14ac:dyDescent="0.25">
      <c r="B14" s="11">
        <v>3</v>
      </c>
      <c r="C14" s="15">
        <f t="shared" si="1"/>
        <v>275.83591066973656</v>
      </c>
      <c r="D14" s="15">
        <f t="shared" si="2"/>
        <v>129.69197509853703</v>
      </c>
      <c r="E14" s="16">
        <f t="shared" si="0"/>
        <v>405.52788576827362</v>
      </c>
      <c r="F14" s="17">
        <f t="shared" si="3"/>
        <v>19177.960354110819</v>
      </c>
      <c r="G14" s="14"/>
      <c r="H14" s="14"/>
    </row>
    <row r="15" spans="2:8" x14ac:dyDescent="0.25">
      <c r="B15" s="11">
        <v>4</v>
      </c>
      <c r="C15" s="15">
        <f t="shared" si="1"/>
        <v>277.67481674086815</v>
      </c>
      <c r="D15" s="15">
        <f t="shared" si="2"/>
        <v>127.85306902740547</v>
      </c>
      <c r="E15" s="16">
        <f t="shared" si="0"/>
        <v>405.52788576827362</v>
      </c>
      <c r="F15" s="17">
        <f t="shared" si="3"/>
        <v>18900.285537369949</v>
      </c>
      <c r="G15" s="14"/>
      <c r="H15" s="14"/>
    </row>
    <row r="16" spans="2:8" x14ac:dyDescent="0.25">
      <c r="B16" s="11">
        <v>5</v>
      </c>
      <c r="C16" s="15">
        <f t="shared" si="1"/>
        <v>279.52598218580727</v>
      </c>
      <c r="D16" s="15">
        <f t="shared" si="2"/>
        <v>126.00190358246634</v>
      </c>
      <c r="E16" s="16">
        <f t="shared" si="0"/>
        <v>405.52788576827362</v>
      </c>
      <c r="F16" s="17">
        <f t="shared" si="3"/>
        <v>18620.75955518414</v>
      </c>
      <c r="G16" s="14"/>
      <c r="H16" s="14"/>
    </row>
    <row r="17" spans="2:8" x14ac:dyDescent="0.25">
      <c r="B17" s="11">
        <v>6</v>
      </c>
      <c r="C17" s="15">
        <f t="shared" si="1"/>
        <v>281.38948873371271</v>
      </c>
      <c r="D17" s="15">
        <f t="shared" si="2"/>
        <v>124.13839703456094</v>
      </c>
      <c r="E17" s="16">
        <f t="shared" si="0"/>
        <v>405.52788576827362</v>
      </c>
      <c r="F17" s="16">
        <f t="shared" si="3"/>
        <v>18339.370066450429</v>
      </c>
      <c r="G17" s="14"/>
      <c r="H17" s="14"/>
    </row>
    <row r="18" spans="2:8" x14ac:dyDescent="0.25">
      <c r="B18" s="11">
        <v>7</v>
      </c>
      <c r="C18" s="15">
        <f t="shared" si="1"/>
        <v>283.26541865860406</v>
      </c>
      <c r="D18" s="15">
        <f t="shared" si="2"/>
        <v>122.26246710966953</v>
      </c>
      <c r="E18" s="16">
        <f t="shared" si="0"/>
        <v>405.52788576827362</v>
      </c>
      <c r="F18" s="16">
        <f t="shared" si="3"/>
        <v>18056.104647791824</v>
      </c>
      <c r="G18" s="14"/>
      <c r="H18" s="14"/>
    </row>
    <row r="19" spans="2:8" x14ac:dyDescent="0.25">
      <c r="B19" s="11">
        <v>8</v>
      </c>
      <c r="C19" s="15">
        <f t="shared" si="1"/>
        <v>285.15385478299481</v>
      </c>
      <c r="D19" s="15">
        <f t="shared" si="2"/>
        <v>120.37403098527884</v>
      </c>
      <c r="E19" s="16">
        <f t="shared" si="0"/>
        <v>405.52788576827362</v>
      </c>
      <c r="F19" s="16">
        <f t="shared" si="3"/>
        <v>17770.950793008829</v>
      </c>
      <c r="G19" s="14"/>
      <c r="H19" s="14"/>
    </row>
    <row r="20" spans="2:8" x14ac:dyDescent="0.25">
      <c r="B20" s="11">
        <v>9</v>
      </c>
      <c r="C20" s="15">
        <f t="shared" si="1"/>
        <v>287.05488048154808</v>
      </c>
      <c r="D20" s="15">
        <f t="shared" si="2"/>
        <v>118.47300528672554</v>
      </c>
      <c r="E20" s="16">
        <f t="shared" si="0"/>
        <v>405.52788576827362</v>
      </c>
      <c r="F20" s="16">
        <f t="shared" si="3"/>
        <v>17483.895912527281</v>
      </c>
      <c r="G20" s="14"/>
      <c r="H20" s="14"/>
    </row>
    <row r="21" spans="2:8" x14ac:dyDescent="0.25">
      <c r="B21" s="11">
        <v>10</v>
      </c>
      <c r="C21" s="15">
        <f t="shared" si="1"/>
        <v>288.96857968475842</v>
      </c>
      <c r="D21" s="15">
        <f t="shared" si="2"/>
        <v>116.55930608351521</v>
      </c>
      <c r="E21" s="16">
        <f t="shared" si="0"/>
        <v>405.52788576827362</v>
      </c>
      <c r="F21" s="16">
        <f t="shared" si="3"/>
        <v>17194.927332842522</v>
      </c>
      <c r="G21" s="14"/>
      <c r="H21" s="14"/>
    </row>
    <row r="22" spans="2:8" x14ac:dyDescent="0.25">
      <c r="B22" s="11">
        <v>11</v>
      </c>
      <c r="C22" s="15">
        <f t="shared" si="1"/>
        <v>290.89503688265677</v>
      </c>
      <c r="D22" s="15">
        <f t="shared" si="2"/>
        <v>114.63284888561682</v>
      </c>
      <c r="E22" s="16">
        <f t="shared" si="0"/>
        <v>405.52788576827362</v>
      </c>
      <c r="F22" s="16">
        <f t="shared" si="3"/>
        <v>16904.032295959867</v>
      </c>
      <c r="G22" s="14"/>
      <c r="H22" s="14"/>
    </row>
    <row r="23" spans="2:8" x14ac:dyDescent="0.25">
      <c r="B23" s="11">
        <v>12</v>
      </c>
      <c r="C23" s="15">
        <f t="shared" si="1"/>
        <v>292.83433712854116</v>
      </c>
      <c r="D23" s="15">
        <f t="shared" si="2"/>
        <v>112.69354863973246</v>
      </c>
      <c r="E23" s="16">
        <f t="shared" si="0"/>
        <v>405.52788576827362</v>
      </c>
      <c r="F23" s="16">
        <f t="shared" si="3"/>
        <v>16611.197958831326</v>
      </c>
      <c r="G23" s="18">
        <f>SUM(D12:D23)</f>
        <v>1477.5325880506084</v>
      </c>
      <c r="H23" s="18">
        <f>SUM(C12:C23)</f>
        <v>3388.8020411686748</v>
      </c>
    </row>
    <row r="24" spans="2:8" x14ac:dyDescent="0.25">
      <c r="B24" s="11">
        <v>13</v>
      </c>
      <c r="C24" s="15">
        <f t="shared" si="1"/>
        <v>294.78656604273147</v>
      </c>
      <c r="D24" s="15">
        <f t="shared" si="2"/>
        <v>110.74131972554218</v>
      </c>
      <c r="E24" s="16">
        <f t="shared" si="0"/>
        <v>405.52788576827362</v>
      </c>
      <c r="F24" s="16">
        <f t="shared" si="3"/>
        <v>16316.411392788596</v>
      </c>
      <c r="G24" s="14"/>
      <c r="H24" s="14"/>
    </row>
    <row r="25" spans="2:8" x14ac:dyDescent="0.25">
      <c r="B25" s="11">
        <v>14</v>
      </c>
      <c r="C25" s="15">
        <f t="shared" si="1"/>
        <v>296.75180981634963</v>
      </c>
      <c r="D25" s="15">
        <f t="shared" si="2"/>
        <v>108.77607595192397</v>
      </c>
      <c r="E25" s="16">
        <f t="shared" si="0"/>
        <v>405.52788576827362</v>
      </c>
      <c r="F25" s="16">
        <f t="shared" si="3"/>
        <v>16019.659582972246</v>
      </c>
      <c r="G25" s="14"/>
      <c r="H25" s="14"/>
    </row>
    <row r="26" spans="2:8" x14ac:dyDescent="0.25">
      <c r="B26" s="11">
        <v>15</v>
      </c>
      <c r="C26" s="15">
        <f t="shared" si="1"/>
        <v>298.73015521512531</v>
      </c>
      <c r="D26" s="15">
        <f t="shared" si="2"/>
        <v>106.79773055314831</v>
      </c>
      <c r="E26" s="16">
        <f t="shared" si="0"/>
        <v>405.52788576827362</v>
      </c>
      <c r="F26" s="16">
        <f t="shared" si="3"/>
        <v>15720.929427757121</v>
      </c>
      <c r="G26" s="14"/>
      <c r="H26" s="14"/>
    </row>
    <row r="27" spans="2:8" x14ac:dyDescent="0.25">
      <c r="B27" s="11">
        <v>16</v>
      </c>
      <c r="C27" s="15">
        <f t="shared" si="1"/>
        <v>300.72168958322612</v>
      </c>
      <c r="D27" s="15">
        <f t="shared" si="2"/>
        <v>104.80619618504748</v>
      </c>
      <c r="E27" s="16">
        <f t="shared" si="0"/>
        <v>405.52788576827362</v>
      </c>
      <c r="F27" s="16">
        <f t="shared" si="3"/>
        <v>15420.207738173895</v>
      </c>
      <c r="G27" s="14"/>
      <c r="H27" s="14"/>
    </row>
    <row r="28" spans="2:8" x14ac:dyDescent="0.25">
      <c r="B28" s="11">
        <v>17</v>
      </c>
      <c r="C28" s="15">
        <f t="shared" si="1"/>
        <v>302.72650084711432</v>
      </c>
      <c r="D28" s="15">
        <f t="shared" si="2"/>
        <v>102.8013849211593</v>
      </c>
      <c r="E28" s="16">
        <f t="shared" si="0"/>
        <v>405.52788576827362</v>
      </c>
      <c r="F28" s="16">
        <f t="shared" si="3"/>
        <v>15117.48123732678</v>
      </c>
      <c r="G28" s="14"/>
      <c r="H28" s="14"/>
    </row>
    <row r="29" spans="2:8" x14ac:dyDescent="0.25">
      <c r="B29" s="11">
        <v>18</v>
      </c>
      <c r="C29" s="15">
        <f t="shared" si="1"/>
        <v>304.74467751942842</v>
      </c>
      <c r="D29" s="15">
        <f t="shared" si="2"/>
        <v>100.7832082488452</v>
      </c>
      <c r="E29" s="16">
        <f t="shared" si="0"/>
        <v>405.52788576827362</v>
      </c>
      <c r="F29" s="16">
        <f t="shared" si="3"/>
        <v>14812.736559807352</v>
      </c>
      <c r="G29" s="14"/>
      <c r="H29" s="14"/>
    </row>
    <row r="30" spans="2:8" x14ac:dyDescent="0.25">
      <c r="B30" s="11">
        <v>19</v>
      </c>
      <c r="C30" s="15">
        <f t="shared" si="1"/>
        <v>306.77630870289124</v>
      </c>
      <c r="D30" s="15">
        <f t="shared" si="2"/>
        <v>98.751577065382349</v>
      </c>
      <c r="E30" s="16">
        <f t="shared" si="0"/>
        <v>405.52788576827362</v>
      </c>
      <c r="F30" s="16">
        <f t="shared" si="3"/>
        <v>14505.960251104461</v>
      </c>
      <c r="G30" s="14"/>
      <c r="H30" s="14"/>
    </row>
    <row r="31" spans="2:8" x14ac:dyDescent="0.25">
      <c r="B31" s="11">
        <v>20</v>
      </c>
      <c r="C31" s="15">
        <f t="shared" si="1"/>
        <v>308.82148409424389</v>
      </c>
      <c r="D31" s="15">
        <f t="shared" si="2"/>
        <v>96.706401674029749</v>
      </c>
      <c r="E31" s="16">
        <f t="shared" si="0"/>
        <v>405.52788576827362</v>
      </c>
      <c r="F31" s="16">
        <f t="shared" si="3"/>
        <v>14197.138767010218</v>
      </c>
      <c r="G31" s="14"/>
      <c r="H31" s="14"/>
    </row>
    <row r="32" spans="2:8" x14ac:dyDescent="0.25">
      <c r="B32" s="11">
        <v>21</v>
      </c>
      <c r="C32" s="15">
        <f t="shared" si="1"/>
        <v>310.88029398820549</v>
      </c>
      <c r="D32" s="15">
        <f t="shared" si="2"/>
        <v>94.647591780068126</v>
      </c>
      <c r="E32" s="16">
        <f t="shared" si="0"/>
        <v>405.52788576827362</v>
      </c>
      <c r="F32" s="16">
        <f t="shared" si="3"/>
        <v>13886.258473022011</v>
      </c>
      <c r="G32" s="14"/>
      <c r="H32" s="14"/>
    </row>
    <row r="33" spans="2:8" x14ac:dyDescent="0.25">
      <c r="B33" s="11">
        <v>22</v>
      </c>
      <c r="C33" s="15">
        <f t="shared" si="1"/>
        <v>312.9528292814602</v>
      </c>
      <c r="D33" s="15">
        <f t="shared" si="2"/>
        <v>92.575056486813409</v>
      </c>
      <c r="E33" s="16">
        <f t="shared" si="0"/>
        <v>405.52788576827362</v>
      </c>
      <c r="F33" s="16">
        <f t="shared" si="3"/>
        <v>13573.305643740552</v>
      </c>
      <c r="G33" s="14"/>
      <c r="H33" s="14"/>
    </row>
    <row r="34" spans="2:8" x14ac:dyDescent="0.25">
      <c r="B34" s="11">
        <v>23</v>
      </c>
      <c r="C34" s="15">
        <f t="shared" si="1"/>
        <v>315.03918147666991</v>
      </c>
      <c r="D34" s="15">
        <f t="shared" si="2"/>
        <v>90.488704291603682</v>
      </c>
      <c r="E34" s="16">
        <f t="shared" si="0"/>
        <v>405.52788576827362</v>
      </c>
      <c r="F34" s="16">
        <f t="shared" si="3"/>
        <v>13258.266462263882</v>
      </c>
      <c r="G34" s="14"/>
      <c r="H34" s="14"/>
    </row>
    <row r="35" spans="2:8" x14ac:dyDescent="0.25">
      <c r="B35" s="11">
        <v>24</v>
      </c>
      <c r="C35" s="15">
        <f t="shared" si="1"/>
        <v>317.13944268651437</v>
      </c>
      <c r="D35" s="15">
        <f t="shared" si="2"/>
        <v>88.38844308175922</v>
      </c>
      <c r="E35" s="16">
        <f t="shared" si="0"/>
        <v>405.52788576827362</v>
      </c>
      <c r="F35" s="16">
        <f t="shared" si="3"/>
        <v>12941.127019577369</v>
      </c>
      <c r="G35" s="18">
        <f>SUM(D24:D35)</f>
        <v>1196.2636899653232</v>
      </c>
      <c r="H35" s="18">
        <f>SUM(C24:C35)</f>
        <v>3670.0709392539602</v>
      </c>
    </row>
    <row r="36" spans="2:8" x14ac:dyDescent="0.25">
      <c r="B36" s="11">
        <v>25</v>
      </c>
      <c r="C36" s="15">
        <f t="shared" si="1"/>
        <v>319.25370563775783</v>
      </c>
      <c r="D36" s="15">
        <f t="shared" si="2"/>
        <v>86.274180130515802</v>
      </c>
      <c r="E36" s="16">
        <f t="shared" si="0"/>
        <v>405.52788576827362</v>
      </c>
      <c r="F36" s="16">
        <f t="shared" si="3"/>
        <v>12621.87331393961</v>
      </c>
      <c r="G36" s="14"/>
      <c r="H36" s="14"/>
    </row>
    <row r="37" spans="2:8" x14ac:dyDescent="0.25">
      <c r="B37" s="11">
        <v>26</v>
      </c>
      <c r="C37" s="15">
        <f t="shared" si="1"/>
        <v>321.38206367534286</v>
      </c>
      <c r="D37" s="15">
        <f t="shared" si="2"/>
        <v>84.145822092930743</v>
      </c>
      <c r="E37" s="16">
        <f t="shared" si="0"/>
        <v>405.52788576827362</v>
      </c>
      <c r="F37" s="16">
        <f t="shared" si="3"/>
        <v>12300.491250264267</v>
      </c>
      <c r="G37" s="14"/>
      <c r="H37" s="14"/>
    </row>
    <row r="38" spans="2:8" x14ac:dyDescent="0.25">
      <c r="B38" s="11">
        <v>27</v>
      </c>
      <c r="C38" s="15">
        <f t="shared" si="1"/>
        <v>323.52461076651184</v>
      </c>
      <c r="D38" s="15">
        <f t="shared" si="2"/>
        <v>82.003275001761793</v>
      </c>
      <c r="E38" s="16">
        <f t="shared" si="0"/>
        <v>405.52788576827362</v>
      </c>
      <c r="F38" s="16">
        <f t="shared" si="3"/>
        <v>11976.966639497756</v>
      </c>
      <c r="G38" s="14"/>
      <c r="H38" s="14"/>
    </row>
    <row r="39" spans="2:8" x14ac:dyDescent="0.25">
      <c r="B39" s="11">
        <v>28</v>
      </c>
      <c r="C39" s="15">
        <f t="shared" si="1"/>
        <v>325.68144150495527</v>
      </c>
      <c r="D39" s="15">
        <f t="shared" si="2"/>
        <v>79.846444263318375</v>
      </c>
      <c r="E39" s="16">
        <f t="shared" si="0"/>
        <v>405.52788576827362</v>
      </c>
      <c r="F39" s="16">
        <f t="shared" si="3"/>
        <v>11651.2851979928</v>
      </c>
      <c r="G39" s="14"/>
      <c r="H39" s="14"/>
    </row>
    <row r="40" spans="2:8" x14ac:dyDescent="0.25">
      <c r="B40" s="11">
        <v>29</v>
      </c>
      <c r="C40" s="15">
        <f t="shared" si="1"/>
        <v>327.85265111498825</v>
      </c>
      <c r="D40" s="15">
        <f t="shared" si="2"/>
        <v>77.675234653285344</v>
      </c>
      <c r="E40" s="16">
        <f t="shared" si="0"/>
        <v>405.52788576827362</v>
      </c>
      <c r="F40" s="16">
        <f t="shared" si="3"/>
        <v>11323.432546877812</v>
      </c>
      <c r="G40" s="14"/>
      <c r="H40" s="14"/>
    </row>
    <row r="41" spans="2:8" x14ac:dyDescent="0.25">
      <c r="B41" s="11">
        <v>30</v>
      </c>
      <c r="C41" s="15">
        <f t="shared" si="1"/>
        <v>330.03833545575486</v>
      </c>
      <c r="D41" s="15">
        <f t="shared" si="2"/>
        <v>75.489550312518745</v>
      </c>
      <c r="E41" s="16">
        <f t="shared" si="0"/>
        <v>405.52788576827362</v>
      </c>
      <c r="F41" s="16">
        <f t="shared" si="3"/>
        <v>10993.394211422057</v>
      </c>
      <c r="G41" s="14"/>
      <c r="H41" s="14"/>
    </row>
    <row r="42" spans="2:8" x14ac:dyDescent="0.25">
      <c r="B42" s="11">
        <v>31</v>
      </c>
      <c r="C42" s="15">
        <f t="shared" si="1"/>
        <v>332.23859102545987</v>
      </c>
      <c r="D42" s="15">
        <f t="shared" si="2"/>
        <v>73.289294742813723</v>
      </c>
      <c r="E42" s="16">
        <f t="shared" si="0"/>
        <v>405.52788576827362</v>
      </c>
      <c r="F42" s="16">
        <f t="shared" si="3"/>
        <v>10661.155620396597</v>
      </c>
      <c r="G42" s="14"/>
      <c r="H42" s="14"/>
    </row>
    <row r="43" spans="2:8" x14ac:dyDescent="0.25">
      <c r="B43" s="11">
        <v>32</v>
      </c>
      <c r="C43" s="15">
        <f t="shared" si="1"/>
        <v>334.45351496562967</v>
      </c>
      <c r="D43" s="15">
        <f t="shared" si="2"/>
        <v>71.074370802643983</v>
      </c>
      <c r="E43" s="16">
        <f t="shared" si="0"/>
        <v>405.52788576827362</v>
      </c>
      <c r="F43" s="16">
        <f t="shared" si="3"/>
        <v>10326.702105430968</v>
      </c>
      <c r="G43" s="14"/>
      <c r="H43" s="14"/>
    </row>
    <row r="44" spans="2:8" x14ac:dyDescent="0.25">
      <c r="B44" s="11">
        <v>33</v>
      </c>
      <c r="C44" s="15">
        <f t="shared" si="1"/>
        <v>336.6832050654005</v>
      </c>
      <c r="D44" s="15">
        <f t="shared" si="2"/>
        <v>68.84468070287312</v>
      </c>
      <c r="E44" s="16">
        <f t="shared" ref="E44:E71" si="4">PMT($D$7,$D$8,-$D$5)</f>
        <v>405.52788576827362</v>
      </c>
      <c r="F44" s="16">
        <f t="shared" si="3"/>
        <v>9990.0189003655669</v>
      </c>
      <c r="G44" s="14"/>
      <c r="H44" s="14"/>
    </row>
    <row r="45" spans="2:8" x14ac:dyDescent="0.25">
      <c r="B45" s="11">
        <v>34</v>
      </c>
      <c r="C45" s="15">
        <f t="shared" si="1"/>
        <v>338.92775976583653</v>
      </c>
      <c r="D45" s="15">
        <f t="shared" si="2"/>
        <v>66.600126002437122</v>
      </c>
      <c r="E45" s="16">
        <f t="shared" si="4"/>
        <v>405.52788576827362</v>
      </c>
      <c r="F45" s="16">
        <f t="shared" si="3"/>
        <v>9651.0911405997304</v>
      </c>
      <c r="G45" s="14"/>
      <c r="H45" s="14"/>
    </row>
    <row r="46" spans="2:8" x14ac:dyDescent="0.25">
      <c r="B46" s="11">
        <v>35</v>
      </c>
      <c r="C46" s="15">
        <f t="shared" si="1"/>
        <v>341.18727816427543</v>
      </c>
      <c r="D46" s="15">
        <f t="shared" si="2"/>
        <v>64.340607603998208</v>
      </c>
      <c r="E46" s="16">
        <f t="shared" si="4"/>
        <v>405.52788576827362</v>
      </c>
      <c r="F46" s="16">
        <f t="shared" si="3"/>
        <v>9309.9038624354544</v>
      </c>
      <c r="G46" s="14"/>
      <c r="H46" s="14"/>
    </row>
    <row r="47" spans="2:8" x14ac:dyDescent="0.25">
      <c r="B47" s="11">
        <v>36</v>
      </c>
      <c r="C47" s="15">
        <f t="shared" si="1"/>
        <v>343.46186001870393</v>
      </c>
      <c r="D47" s="15">
        <f t="shared" si="2"/>
        <v>62.066025749569697</v>
      </c>
      <c r="E47" s="16">
        <f t="shared" si="4"/>
        <v>405.52788576827362</v>
      </c>
      <c r="F47" s="16">
        <f t="shared" si="3"/>
        <v>8966.4420024167503</v>
      </c>
      <c r="G47" s="18">
        <f>SUM(D36:D47)</f>
        <v>891.64961205866666</v>
      </c>
      <c r="H47" s="18">
        <f>SUM(C36:C47)</f>
        <v>3974.6850171606175</v>
      </c>
    </row>
    <row r="48" spans="2:8" x14ac:dyDescent="0.25">
      <c r="B48" s="11">
        <v>37</v>
      </c>
      <c r="C48" s="15">
        <f t="shared" si="1"/>
        <v>345.75160575216194</v>
      </c>
      <c r="D48" s="15">
        <f t="shared" si="2"/>
        <v>59.77628001611167</v>
      </c>
      <c r="E48" s="16">
        <f t="shared" si="4"/>
        <v>405.52788576827362</v>
      </c>
      <c r="F48" s="16">
        <f t="shared" si="3"/>
        <v>8620.6903966645878</v>
      </c>
      <c r="G48" s="14"/>
      <c r="H48" s="14"/>
    </row>
    <row r="49" spans="2:8" x14ac:dyDescent="0.25">
      <c r="B49" s="11">
        <v>38</v>
      </c>
      <c r="C49" s="15">
        <f t="shared" si="1"/>
        <v>348.05661645717635</v>
      </c>
      <c r="D49" s="15">
        <f t="shared" si="2"/>
        <v>57.471269311097252</v>
      </c>
      <c r="E49" s="16">
        <f t="shared" si="4"/>
        <v>405.52788576827362</v>
      </c>
      <c r="F49" s="16">
        <f t="shared" si="3"/>
        <v>8272.6337802074122</v>
      </c>
      <c r="G49" s="14"/>
      <c r="H49" s="14"/>
    </row>
    <row r="50" spans="2:8" x14ac:dyDescent="0.25">
      <c r="B50" s="11">
        <v>39</v>
      </c>
      <c r="C50" s="15">
        <f t="shared" si="1"/>
        <v>350.37699390022419</v>
      </c>
      <c r="D50" s="15">
        <f t="shared" si="2"/>
        <v>55.15089186804942</v>
      </c>
      <c r="E50" s="16">
        <f t="shared" si="4"/>
        <v>405.52788576827362</v>
      </c>
      <c r="F50" s="16">
        <f t="shared" si="3"/>
        <v>7922.2567863071881</v>
      </c>
      <c r="G50" s="14"/>
      <c r="H50" s="14"/>
    </row>
    <row r="51" spans="2:8" x14ac:dyDescent="0.25">
      <c r="B51" s="11">
        <v>40</v>
      </c>
      <c r="C51" s="15">
        <f t="shared" si="1"/>
        <v>352.7128405262257</v>
      </c>
      <c r="D51" s="15">
        <f t="shared" si="2"/>
        <v>52.815045242047923</v>
      </c>
      <c r="E51" s="16">
        <f t="shared" si="4"/>
        <v>405.52788576827362</v>
      </c>
      <c r="F51" s="16">
        <f t="shared" si="3"/>
        <v>7569.5439457809625</v>
      </c>
      <c r="G51" s="14"/>
      <c r="H51" s="14"/>
    </row>
    <row r="52" spans="2:8" x14ac:dyDescent="0.25">
      <c r="B52" s="11">
        <v>41</v>
      </c>
      <c r="C52" s="15">
        <f t="shared" si="1"/>
        <v>355.06425946306717</v>
      </c>
      <c r="D52" s="15">
        <f t="shared" si="2"/>
        <v>50.463626305206418</v>
      </c>
      <c r="E52" s="16">
        <f t="shared" si="4"/>
        <v>405.52788576827362</v>
      </c>
      <c r="F52" s="16">
        <f t="shared" si="3"/>
        <v>7214.4796863178954</v>
      </c>
      <c r="G52" s="14"/>
      <c r="H52" s="14"/>
    </row>
    <row r="53" spans="2:8" x14ac:dyDescent="0.25">
      <c r="B53" s="11">
        <v>42</v>
      </c>
      <c r="C53" s="15">
        <f t="shared" si="1"/>
        <v>357.43135452615434</v>
      </c>
      <c r="D53" s="15">
        <f t="shared" si="2"/>
        <v>48.096531242119305</v>
      </c>
      <c r="E53" s="16">
        <f t="shared" si="4"/>
        <v>405.52788576827362</v>
      </c>
      <c r="F53" s="16">
        <f t="shared" si="3"/>
        <v>6857.0483317917406</v>
      </c>
      <c r="G53" s="14"/>
      <c r="H53" s="14"/>
    </row>
    <row r="54" spans="2:8" x14ac:dyDescent="0.25">
      <c r="B54" s="11">
        <v>43</v>
      </c>
      <c r="C54" s="15">
        <f t="shared" si="1"/>
        <v>359.81423022299532</v>
      </c>
      <c r="D54" s="15">
        <f t="shared" si="2"/>
        <v>45.713655545278272</v>
      </c>
      <c r="E54" s="16">
        <f t="shared" si="4"/>
        <v>405.52788576827362</v>
      </c>
      <c r="F54" s="16">
        <f t="shared" si="3"/>
        <v>6497.2341015687452</v>
      </c>
      <c r="G54" s="14"/>
      <c r="H54" s="14"/>
    </row>
    <row r="55" spans="2:8" x14ac:dyDescent="0.25">
      <c r="B55" s="11">
        <v>44</v>
      </c>
      <c r="C55" s="15">
        <f t="shared" si="1"/>
        <v>362.2129917578153</v>
      </c>
      <c r="D55" s="15">
        <f t="shared" si="2"/>
        <v>43.314894010458303</v>
      </c>
      <c r="E55" s="16">
        <f t="shared" si="4"/>
        <v>405.52788576827362</v>
      </c>
      <c r="F55" s="16">
        <f t="shared" si="3"/>
        <v>6135.0211098109303</v>
      </c>
      <c r="G55" s="14"/>
      <c r="H55" s="14"/>
    </row>
    <row r="56" spans="2:8" x14ac:dyDescent="0.25">
      <c r="B56" s="11">
        <v>45</v>
      </c>
      <c r="C56" s="15">
        <f t="shared" si="1"/>
        <v>364.62774503620074</v>
      </c>
      <c r="D56" s="15">
        <f t="shared" si="2"/>
        <v>40.90014073207287</v>
      </c>
      <c r="E56" s="16">
        <f t="shared" si="4"/>
        <v>405.52788576827362</v>
      </c>
      <c r="F56" s="16">
        <f t="shared" si="3"/>
        <v>5770.3933647747299</v>
      </c>
      <c r="G56" s="14"/>
      <c r="H56" s="14"/>
    </row>
    <row r="57" spans="2:8" x14ac:dyDescent="0.25">
      <c r="B57" s="11">
        <v>46</v>
      </c>
      <c r="C57" s="15">
        <f t="shared" si="1"/>
        <v>367.0585966697754</v>
      </c>
      <c r="D57" s="15">
        <f t="shared" si="2"/>
        <v>38.469289098498201</v>
      </c>
      <c r="E57" s="16">
        <f t="shared" si="4"/>
        <v>405.52788576827362</v>
      </c>
      <c r="F57" s="16">
        <f t="shared" si="3"/>
        <v>5403.3347681049545</v>
      </c>
      <c r="G57" s="14"/>
      <c r="H57" s="14"/>
    </row>
    <row r="58" spans="2:8" x14ac:dyDescent="0.25">
      <c r="B58" s="11">
        <v>47</v>
      </c>
      <c r="C58" s="15">
        <f t="shared" si="1"/>
        <v>369.50565398090725</v>
      </c>
      <c r="D58" s="15">
        <f t="shared" si="2"/>
        <v>36.022231787366366</v>
      </c>
      <c r="E58" s="16">
        <f t="shared" si="4"/>
        <v>405.52788576827362</v>
      </c>
      <c r="F58" s="16">
        <f t="shared" si="3"/>
        <v>5033.829114124047</v>
      </c>
      <c r="G58" s="14"/>
      <c r="H58" s="14"/>
    </row>
    <row r="59" spans="2:8" x14ac:dyDescent="0.25">
      <c r="B59" s="11">
        <v>48</v>
      </c>
      <c r="C59" s="15">
        <f t="shared" si="1"/>
        <v>371.96902500744665</v>
      </c>
      <c r="D59" s="15">
        <f t="shared" si="2"/>
        <v>33.558860760826981</v>
      </c>
      <c r="E59" s="16">
        <f t="shared" si="4"/>
        <v>405.52788576827362</v>
      </c>
      <c r="F59" s="16">
        <f t="shared" si="3"/>
        <v>4661.8600891166006</v>
      </c>
      <c r="G59" s="18">
        <f>SUM(D48:D59)</f>
        <v>561.75271591913304</v>
      </c>
      <c r="H59" s="18">
        <f>SUM(C48:C59)</f>
        <v>4304.5819133001505</v>
      </c>
    </row>
    <row r="60" spans="2:8" x14ac:dyDescent="0.25">
      <c r="B60" s="11">
        <v>49</v>
      </c>
      <c r="C60" s="15">
        <f t="shared" si="1"/>
        <v>374.4488185074963</v>
      </c>
      <c r="D60" s="15">
        <f t="shared" si="2"/>
        <v>31.079067260777339</v>
      </c>
      <c r="E60" s="16">
        <f t="shared" si="4"/>
        <v>405.52788576827362</v>
      </c>
      <c r="F60" s="16">
        <f t="shared" si="3"/>
        <v>4287.4112706091046</v>
      </c>
      <c r="G60" s="14"/>
      <c r="H60" s="14"/>
    </row>
    <row r="61" spans="2:8" x14ac:dyDescent="0.25">
      <c r="B61" s="11">
        <v>50</v>
      </c>
      <c r="C61" s="15">
        <f t="shared" si="1"/>
        <v>376.94514396421295</v>
      </c>
      <c r="D61" s="15">
        <f t="shared" si="2"/>
        <v>28.582741804060699</v>
      </c>
      <c r="E61" s="16">
        <f t="shared" si="4"/>
        <v>405.52788576827362</v>
      </c>
      <c r="F61" s="16">
        <f t="shared" si="3"/>
        <v>3910.4661266448916</v>
      </c>
      <c r="G61" s="14"/>
      <c r="H61" s="14"/>
    </row>
    <row r="62" spans="2:8" x14ac:dyDescent="0.25">
      <c r="B62" s="11">
        <v>51</v>
      </c>
      <c r="C62" s="15">
        <f t="shared" si="1"/>
        <v>379.45811159064101</v>
      </c>
      <c r="D62" s="15">
        <f t="shared" si="2"/>
        <v>26.069774177632613</v>
      </c>
      <c r="E62" s="16">
        <f t="shared" si="4"/>
        <v>405.52788576827362</v>
      </c>
      <c r="F62" s="16">
        <f t="shared" si="3"/>
        <v>3531.0080150542508</v>
      </c>
      <c r="G62" s="14"/>
      <c r="H62" s="14"/>
    </row>
    <row r="63" spans="2:8" x14ac:dyDescent="0.25">
      <c r="B63" s="11">
        <v>52</v>
      </c>
      <c r="C63" s="15">
        <f t="shared" si="1"/>
        <v>381.98783233457863</v>
      </c>
      <c r="D63" s="15">
        <f t="shared" si="2"/>
        <v>23.540053433695007</v>
      </c>
      <c r="E63" s="16">
        <f t="shared" si="4"/>
        <v>405.52788576827362</v>
      </c>
      <c r="F63" s="16">
        <f t="shared" si="3"/>
        <v>3149.020182719672</v>
      </c>
      <c r="G63" s="14"/>
      <c r="H63" s="14"/>
    </row>
    <row r="64" spans="2:8" x14ac:dyDescent="0.25">
      <c r="B64" s="11">
        <v>53</v>
      </c>
      <c r="C64" s="15">
        <f t="shared" si="1"/>
        <v>384.53441788347578</v>
      </c>
      <c r="D64" s="15">
        <f t="shared" si="2"/>
        <v>20.993467884797816</v>
      </c>
      <c r="E64" s="16">
        <f t="shared" si="4"/>
        <v>405.52788576827362</v>
      </c>
      <c r="F64" s="16">
        <f t="shared" si="3"/>
        <v>2764.4857648361963</v>
      </c>
      <c r="G64" s="14"/>
      <c r="H64" s="14"/>
    </row>
    <row r="65" spans="2:8" x14ac:dyDescent="0.25">
      <c r="B65" s="11">
        <v>54</v>
      </c>
      <c r="C65" s="15">
        <f t="shared" si="1"/>
        <v>387.09798066936565</v>
      </c>
      <c r="D65" s="15">
        <f t="shared" si="2"/>
        <v>18.429905098907977</v>
      </c>
      <c r="E65" s="16">
        <f t="shared" si="4"/>
        <v>405.52788576827362</v>
      </c>
      <c r="F65" s="16">
        <f t="shared" si="3"/>
        <v>2377.3877841668304</v>
      </c>
      <c r="G65" s="14"/>
      <c r="H65" s="14"/>
    </row>
    <row r="66" spans="2:8" x14ac:dyDescent="0.25">
      <c r="B66" s="11">
        <v>55</v>
      </c>
      <c r="C66" s="15">
        <f t="shared" si="1"/>
        <v>389.67863387382806</v>
      </c>
      <c r="D66" s="15">
        <f t="shared" si="2"/>
        <v>15.849251894445537</v>
      </c>
      <c r="E66" s="16">
        <f t="shared" si="4"/>
        <v>405.52788576827362</v>
      </c>
      <c r="F66" s="16">
        <f t="shared" si="3"/>
        <v>1987.7091502930025</v>
      </c>
      <c r="G66" s="14"/>
      <c r="H66" s="14"/>
    </row>
    <row r="67" spans="2:8" x14ac:dyDescent="0.25">
      <c r="B67" s="11">
        <v>56</v>
      </c>
      <c r="C67" s="15">
        <f t="shared" si="1"/>
        <v>392.27649143298692</v>
      </c>
      <c r="D67" s="15">
        <f t="shared" si="2"/>
        <v>13.251394335286685</v>
      </c>
      <c r="E67" s="16">
        <f t="shared" si="4"/>
        <v>405.52788576827362</v>
      </c>
      <c r="F67" s="16">
        <f t="shared" si="3"/>
        <v>1595.4326588600156</v>
      </c>
      <c r="G67" s="14"/>
      <c r="H67" s="14"/>
    </row>
    <row r="68" spans="2:8" x14ac:dyDescent="0.25">
      <c r="B68" s="11">
        <v>57</v>
      </c>
      <c r="C68" s="15">
        <f t="shared" si="1"/>
        <v>394.89166804254018</v>
      </c>
      <c r="D68" s="15">
        <f t="shared" si="2"/>
        <v>10.636217725733438</v>
      </c>
      <c r="E68" s="16">
        <f t="shared" si="4"/>
        <v>405.52788576827362</v>
      </c>
      <c r="F68" s="16">
        <f t="shared" si="3"/>
        <v>1200.5409908174754</v>
      </c>
      <c r="G68" s="14"/>
      <c r="H68" s="14"/>
    </row>
    <row r="69" spans="2:8" x14ac:dyDescent="0.25">
      <c r="B69" s="11">
        <v>58</v>
      </c>
      <c r="C69" s="15">
        <f t="shared" si="1"/>
        <v>397.5242791628238</v>
      </c>
      <c r="D69" s="15">
        <f t="shared" si="2"/>
        <v>8.0036066054498374</v>
      </c>
      <c r="E69" s="16">
        <f t="shared" si="4"/>
        <v>405.52788576827362</v>
      </c>
      <c r="F69" s="16">
        <f t="shared" si="3"/>
        <v>803.01671165465154</v>
      </c>
      <c r="G69" s="14"/>
      <c r="H69" s="14"/>
    </row>
    <row r="70" spans="2:8" x14ac:dyDescent="0.25">
      <c r="B70" s="11">
        <v>59</v>
      </c>
      <c r="C70" s="15">
        <f t="shared" si="1"/>
        <v>400.17444102390925</v>
      </c>
      <c r="D70" s="15">
        <f t="shared" si="2"/>
        <v>5.353444744364344</v>
      </c>
      <c r="E70" s="16">
        <f t="shared" si="4"/>
        <v>405.52788576827362</v>
      </c>
      <c r="F70" s="16">
        <f t="shared" si="3"/>
        <v>402.84227063074229</v>
      </c>
      <c r="G70" s="14"/>
      <c r="H70" s="14"/>
    </row>
    <row r="71" spans="2:8" x14ac:dyDescent="0.25">
      <c r="B71" s="11">
        <v>60</v>
      </c>
      <c r="C71" s="15">
        <f t="shared" si="1"/>
        <v>402.84227063073536</v>
      </c>
      <c r="D71" s="15">
        <f t="shared" si="2"/>
        <v>2.685615137538282</v>
      </c>
      <c r="E71" s="16">
        <f t="shared" si="4"/>
        <v>405.52788576827362</v>
      </c>
      <c r="F71" s="16">
        <f t="shared" si="3"/>
        <v>6.9348971010185778E-12</v>
      </c>
      <c r="G71" s="18">
        <f>SUM(D60:D71)</f>
        <v>204.47454010268956</v>
      </c>
      <c r="H71" s="18">
        <f>SUM(C60:C71)</f>
        <v>4661.8600891165934</v>
      </c>
    </row>
    <row r="72" spans="2:8" x14ac:dyDescent="0.25">
      <c r="C72" s="27">
        <f>SUM(C12:C71)</f>
        <v>19999.999999999989</v>
      </c>
      <c r="D72" s="27">
        <f>SUM(D12:D71)</f>
        <v>4331.6731460964229</v>
      </c>
      <c r="E72" s="27">
        <f>SUM(E12:E71)</f>
        <v>24331.67314609644</v>
      </c>
    </row>
  </sheetData>
  <mergeCells count="1">
    <mergeCell ref="B3:H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topLeftCell="A13" workbookViewId="0">
      <selection activeCell="M27" sqref="M27"/>
    </sheetView>
  </sheetViews>
  <sheetFormatPr baseColWidth="10" defaultRowHeight="15" x14ac:dyDescent="0.25"/>
  <cols>
    <col min="1" max="1" width="11.42578125" style="3"/>
    <col min="2" max="2" width="41.85546875" style="3" bestFit="1" customWidth="1"/>
    <col min="3" max="3" width="12.7109375" style="3" bestFit="1" customWidth="1"/>
    <col min="4" max="5" width="12" style="3" bestFit="1" customWidth="1"/>
    <col min="6" max="6" width="11" style="3" bestFit="1" customWidth="1"/>
    <col min="7" max="7" width="12.5703125" style="3" bestFit="1" customWidth="1"/>
    <col min="8" max="8" width="11.42578125" style="3"/>
    <col min="9" max="9" width="12.7109375" style="3" bestFit="1" customWidth="1"/>
    <col min="10" max="10" width="12" style="3" bestFit="1" customWidth="1"/>
    <col min="11" max="16384" width="11.42578125" style="3"/>
  </cols>
  <sheetData>
    <row r="3" spans="2:8" x14ac:dyDescent="0.25">
      <c r="C3" s="44" t="s">
        <v>3</v>
      </c>
      <c r="D3" s="44"/>
      <c r="E3" s="44"/>
    </row>
    <row r="5" spans="2:8" x14ac:dyDescent="0.25">
      <c r="C5" s="47" t="s">
        <v>5</v>
      </c>
      <c r="D5" s="48"/>
      <c r="E5" s="18">
        <v>25000</v>
      </c>
    </row>
    <row r="6" spans="2:8" x14ac:dyDescent="0.25">
      <c r="C6" s="49" t="s">
        <v>6</v>
      </c>
      <c r="D6" s="49"/>
      <c r="E6" s="26">
        <v>5</v>
      </c>
    </row>
    <row r="7" spans="2:8" x14ac:dyDescent="0.25">
      <c r="C7" s="47" t="s">
        <v>8</v>
      </c>
      <c r="D7" s="48"/>
      <c r="E7" s="18">
        <v>2000</v>
      </c>
    </row>
    <row r="8" spans="2:8" x14ac:dyDescent="0.25">
      <c r="C8" s="49" t="s">
        <v>9</v>
      </c>
      <c r="D8" s="49"/>
      <c r="E8" s="24">
        <v>0.15</v>
      </c>
    </row>
    <row r="9" spans="2:8" x14ac:dyDescent="0.25">
      <c r="C9" s="47" t="s">
        <v>41</v>
      </c>
      <c r="D9" s="48"/>
      <c r="E9" s="26">
        <v>10000</v>
      </c>
    </row>
    <row r="10" spans="2:8" x14ac:dyDescent="0.25">
      <c r="C10" s="47" t="s">
        <v>42</v>
      </c>
      <c r="D10" s="48"/>
      <c r="E10" s="45">
        <v>1.2</v>
      </c>
    </row>
    <row r="11" spans="2:8" x14ac:dyDescent="0.25">
      <c r="C11" s="50" t="s">
        <v>45</v>
      </c>
      <c r="D11" s="49"/>
      <c r="E11" s="46">
        <v>1.4999999999999999E-2</v>
      </c>
      <c r="F11" s="28"/>
    </row>
    <row r="12" spans="2:8" x14ac:dyDescent="0.25">
      <c r="C12" s="47" t="s">
        <v>10</v>
      </c>
      <c r="D12" s="48"/>
      <c r="E12" s="24">
        <v>0.02</v>
      </c>
      <c r="F12" s="28"/>
    </row>
    <row r="13" spans="2:8" x14ac:dyDescent="0.25">
      <c r="D13" s="10"/>
    </row>
    <row r="14" spans="2:8" ht="18" x14ac:dyDescent="0.25">
      <c r="B14" s="51" t="s">
        <v>11</v>
      </c>
      <c r="C14" s="51"/>
      <c r="D14" s="51"/>
      <c r="E14" s="51"/>
      <c r="F14" s="51"/>
      <c r="G14" s="51"/>
      <c r="H14" s="51"/>
    </row>
    <row r="16" spans="2:8" x14ac:dyDescent="0.25">
      <c r="B16" s="52" t="s">
        <v>12</v>
      </c>
      <c r="C16" s="53" t="s">
        <v>14</v>
      </c>
      <c r="D16" s="53"/>
      <c r="E16" s="53"/>
      <c r="F16" s="53"/>
      <c r="G16" s="53"/>
      <c r="H16" s="53"/>
    </row>
    <row r="17" spans="1:8" x14ac:dyDescent="0.25">
      <c r="B17" s="54"/>
      <c r="C17" s="22">
        <v>0</v>
      </c>
      <c r="D17" s="22">
        <v>1</v>
      </c>
      <c r="E17" s="22">
        <v>2</v>
      </c>
      <c r="F17" s="22">
        <v>3</v>
      </c>
      <c r="G17" s="22">
        <v>4</v>
      </c>
      <c r="H17" s="22">
        <v>5</v>
      </c>
    </row>
    <row r="18" spans="1:8" x14ac:dyDescent="0.25">
      <c r="B18" s="29" t="s">
        <v>43</v>
      </c>
      <c r="C18" s="30"/>
      <c r="D18" s="31">
        <f>+E9</f>
        <v>10000</v>
      </c>
      <c r="E18" s="30">
        <f>SUM(D18+D18*$E$11)</f>
        <v>10150</v>
      </c>
      <c r="F18" s="30">
        <f t="shared" ref="F18:H18" si="0">SUM(E18+E18*$E$11)</f>
        <v>10302.25</v>
      </c>
      <c r="G18" s="32">
        <f t="shared" si="0"/>
        <v>10456.783750000001</v>
      </c>
      <c r="H18" s="33">
        <f t="shared" si="0"/>
        <v>10613.635506250001</v>
      </c>
    </row>
    <row r="19" spans="1:8" ht="15.75" thickBot="1" x14ac:dyDescent="0.3">
      <c r="B19" s="29" t="s">
        <v>44</v>
      </c>
      <c r="C19" s="30"/>
      <c r="D19" s="34">
        <f>+E10</f>
        <v>1.2</v>
      </c>
      <c r="E19" s="34">
        <f>SUM(D19+D19*$E$12)</f>
        <v>1.224</v>
      </c>
      <c r="F19" s="34">
        <f t="shared" ref="F19:H19" si="1">SUM(E19+E19*$E$12)</f>
        <v>1.24848</v>
      </c>
      <c r="G19" s="34">
        <f t="shared" si="1"/>
        <v>1.2734496</v>
      </c>
      <c r="H19" s="34">
        <f t="shared" si="1"/>
        <v>1.2989185919999999</v>
      </c>
    </row>
    <row r="20" spans="1:8" x14ac:dyDescent="0.25">
      <c r="B20" s="29"/>
      <c r="C20" s="30"/>
      <c r="D20" s="35"/>
      <c r="E20" s="35"/>
      <c r="F20" s="35"/>
      <c r="G20" s="35"/>
      <c r="H20" s="35"/>
    </row>
    <row r="21" spans="1:8" x14ac:dyDescent="0.25">
      <c r="B21" s="36" t="s">
        <v>13</v>
      </c>
      <c r="C21" s="30"/>
      <c r="D21" s="32">
        <f>SUM(D19*D18)</f>
        <v>12000</v>
      </c>
      <c r="E21" s="32">
        <f t="shared" ref="E21:H21" si="2">SUM(E19*E18)</f>
        <v>12423.6</v>
      </c>
      <c r="F21" s="32">
        <f t="shared" si="2"/>
        <v>12862.15308</v>
      </c>
      <c r="G21" s="32">
        <f t="shared" si="2"/>
        <v>13316.187083724</v>
      </c>
      <c r="H21" s="32">
        <f t="shared" si="2"/>
        <v>13786.248487779458</v>
      </c>
    </row>
    <row r="22" spans="1:8" ht="15.75" thickBot="1" x14ac:dyDescent="0.3">
      <c r="A22" s="37" t="s">
        <v>15</v>
      </c>
      <c r="B22" s="38" t="s">
        <v>46</v>
      </c>
      <c r="C22" s="30"/>
      <c r="D22" s="34">
        <f>SUM(D21*0.15)</f>
        <v>1800</v>
      </c>
      <c r="E22" s="34">
        <f>SUM(E21*0.15)</f>
        <v>1863.54</v>
      </c>
      <c r="F22" s="34">
        <f t="shared" ref="F22:H22" si="3">SUM(F21*0.15)</f>
        <v>1929.322962</v>
      </c>
      <c r="G22" s="34">
        <f t="shared" si="3"/>
        <v>1997.4280625586</v>
      </c>
      <c r="H22" s="34">
        <f t="shared" si="3"/>
        <v>2067.9372731669187</v>
      </c>
    </row>
    <row r="23" spans="1:8" hidden="1" x14ac:dyDescent="0.25">
      <c r="A23" s="37" t="s">
        <v>15</v>
      </c>
      <c r="B23" s="38" t="s">
        <v>16</v>
      </c>
      <c r="C23" s="30"/>
      <c r="D23" s="35"/>
      <c r="E23" s="35"/>
      <c r="F23" s="35"/>
      <c r="G23" s="35"/>
      <c r="H23" s="35"/>
    </row>
    <row r="24" spans="1:8" hidden="1" x14ac:dyDescent="0.25">
      <c r="A24" s="37" t="s">
        <v>15</v>
      </c>
      <c r="B24" s="38" t="s">
        <v>17</v>
      </c>
      <c r="C24" s="30"/>
      <c r="D24" s="30"/>
      <c r="E24" s="30"/>
      <c r="F24" s="30"/>
      <c r="G24" s="30"/>
      <c r="H24" s="30"/>
    </row>
    <row r="25" spans="1:8" x14ac:dyDescent="0.25">
      <c r="A25" s="39" t="s">
        <v>19</v>
      </c>
      <c r="B25" s="60" t="s">
        <v>18</v>
      </c>
      <c r="C25" s="59"/>
      <c r="D25" s="62">
        <f>SUM(D21-D22)</f>
        <v>10200</v>
      </c>
      <c r="E25" s="62">
        <f t="shared" ref="E25:H25" si="4">SUM(E21-E22)</f>
        <v>10560.060000000001</v>
      </c>
      <c r="F25" s="62">
        <f t="shared" si="4"/>
        <v>10932.830118</v>
      </c>
      <c r="G25" s="62">
        <f t="shared" si="4"/>
        <v>11318.759021165401</v>
      </c>
      <c r="H25" s="62">
        <f t="shared" si="4"/>
        <v>11718.311214612539</v>
      </c>
    </row>
    <row r="26" spans="1:8" x14ac:dyDescent="0.25">
      <c r="A26" s="37" t="s">
        <v>15</v>
      </c>
      <c r="B26" s="38" t="s">
        <v>47</v>
      </c>
      <c r="C26" s="30"/>
      <c r="D26" s="32">
        <v>2000</v>
      </c>
      <c r="E26" s="32">
        <v>2000</v>
      </c>
      <c r="F26" s="32">
        <v>2000</v>
      </c>
      <c r="G26" s="32">
        <v>2000</v>
      </c>
      <c r="H26" s="32">
        <v>2000</v>
      </c>
    </row>
    <row r="27" spans="1:8" x14ac:dyDescent="0.25">
      <c r="A27" s="37" t="s">
        <v>15</v>
      </c>
      <c r="B27" s="38" t="s">
        <v>20</v>
      </c>
      <c r="C27" s="30"/>
      <c r="D27" s="30"/>
      <c r="E27" s="30"/>
      <c r="F27" s="30"/>
      <c r="G27" s="30"/>
      <c r="H27" s="30"/>
    </row>
    <row r="28" spans="1:8" ht="15.75" thickBot="1" x14ac:dyDescent="0.3">
      <c r="A28" s="37" t="s">
        <v>15</v>
      </c>
      <c r="B28" s="38" t="s">
        <v>21</v>
      </c>
      <c r="C28" s="30"/>
      <c r="D28" s="40"/>
      <c r="E28" s="40"/>
      <c r="F28" s="40"/>
      <c r="G28" s="40"/>
      <c r="H28" s="40"/>
    </row>
    <row r="29" spans="1:8" x14ac:dyDescent="0.25">
      <c r="A29" s="39" t="s">
        <v>19</v>
      </c>
      <c r="B29" s="58" t="s">
        <v>22</v>
      </c>
      <c r="C29" s="59"/>
      <c r="D29" s="61">
        <f>SUM(D25-D26)</f>
        <v>8200</v>
      </c>
      <c r="E29" s="61">
        <f t="shared" ref="E29:H29" si="5">SUM(E25-E26)</f>
        <v>8560.0600000000013</v>
      </c>
      <c r="F29" s="61">
        <f t="shared" si="5"/>
        <v>8932.8301179999999</v>
      </c>
      <c r="G29" s="61">
        <f t="shared" si="5"/>
        <v>9318.7590211654006</v>
      </c>
      <c r="H29" s="61">
        <f t="shared" si="5"/>
        <v>9718.3112146125386</v>
      </c>
    </row>
    <row r="30" spans="1:8" x14ac:dyDescent="0.25">
      <c r="A30" s="37" t="s">
        <v>15</v>
      </c>
      <c r="B30" s="38" t="s">
        <v>23</v>
      </c>
      <c r="C30" s="30"/>
      <c r="D30" s="41">
        <f>SUM($E$5/$E$6)</f>
        <v>5000</v>
      </c>
      <c r="E30" s="41">
        <f t="shared" ref="E30:H30" si="6">SUM($E$5/$E$6)</f>
        <v>5000</v>
      </c>
      <c r="F30" s="41">
        <f t="shared" si="6"/>
        <v>5000</v>
      </c>
      <c r="G30" s="41">
        <f t="shared" si="6"/>
        <v>5000</v>
      </c>
      <c r="H30" s="41">
        <f t="shared" si="6"/>
        <v>5000</v>
      </c>
    </row>
    <row r="31" spans="1:8" x14ac:dyDescent="0.25">
      <c r="A31" s="37" t="s">
        <v>25</v>
      </c>
      <c r="B31" s="38" t="s">
        <v>24</v>
      </c>
      <c r="C31" s="30"/>
      <c r="D31" s="30"/>
      <c r="E31" s="30"/>
      <c r="F31" s="30"/>
      <c r="G31" s="30"/>
      <c r="H31" s="30"/>
    </row>
    <row r="32" spans="1:8" ht="15.75" thickBot="1" x14ac:dyDescent="0.3">
      <c r="A32" s="37" t="s">
        <v>25</v>
      </c>
      <c r="B32" s="38" t="s">
        <v>26</v>
      </c>
      <c r="C32" s="30"/>
      <c r="D32" s="40"/>
      <c r="E32" s="40"/>
      <c r="F32" s="40"/>
      <c r="G32" s="40"/>
      <c r="H32" s="40"/>
    </row>
    <row r="33" spans="1:10" x14ac:dyDescent="0.25">
      <c r="A33" s="39" t="s">
        <v>19</v>
      </c>
      <c r="B33" s="60" t="s">
        <v>27</v>
      </c>
      <c r="C33" s="59"/>
      <c r="D33" s="57">
        <f>SUM(D29-D30)</f>
        <v>3200</v>
      </c>
      <c r="E33" s="57">
        <f t="shared" ref="E33:H33" si="7">SUM(E29-E30)</f>
        <v>3560.0600000000013</v>
      </c>
      <c r="F33" s="57">
        <f t="shared" si="7"/>
        <v>3932.8301179999999</v>
      </c>
      <c r="G33" s="57">
        <f t="shared" si="7"/>
        <v>4318.7590211654006</v>
      </c>
      <c r="H33" s="57">
        <f t="shared" si="7"/>
        <v>4718.3112146125386</v>
      </c>
    </row>
    <row r="34" spans="1:10" ht="15.75" thickBot="1" x14ac:dyDescent="0.3">
      <c r="A34" s="37" t="s">
        <v>15</v>
      </c>
      <c r="B34" s="38" t="s">
        <v>28</v>
      </c>
      <c r="C34" s="30"/>
      <c r="D34" s="42">
        <f>+'TABLA DE AMORTIZACIÓN'!G23</f>
        <v>1477.5325880506084</v>
      </c>
      <c r="E34" s="42">
        <f>+'TABLA DE AMORTIZACIÓN'!G35</f>
        <v>1196.2636899653232</v>
      </c>
      <c r="F34" s="42">
        <f>+'TABLA DE AMORTIZACIÓN'!G47</f>
        <v>891.64961205866666</v>
      </c>
      <c r="G34" s="42">
        <f>+'TABLA DE AMORTIZACIÓN'!G59</f>
        <v>561.75271591913304</v>
      </c>
      <c r="H34" s="42">
        <f>+'TABLA DE AMORTIZACIÓN'!G71</f>
        <v>204.47454010268956</v>
      </c>
    </row>
    <row r="35" spans="1:10" x14ac:dyDescent="0.25">
      <c r="A35" s="39" t="s">
        <v>19</v>
      </c>
      <c r="B35" s="58" t="s">
        <v>50</v>
      </c>
      <c r="C35" s="59"/>
      <c r="D35" s="57">
        <f>SUM(D33-D34)</f>
        <v>1722.4674119493916</v>
      </c>
      <c r="E35" s="57">
        <f t="shared" ref="E35:H35" si="8">SUM(E33-E34)</f>
        <v>2363.7963100346778</v>
      </c>
      <c r="F35" s="57">
        <f t="shared" si="8"/>
        <v>3041.1805059413332</v>
      </c>
      <c r="G35" s="57">
        <f t="shared" si="8"/>
        <v>3757.0063052462674</v>
      </c>
      <c r="H35" s="57">
        <f t="shared" si="8"/>
        <v>4513.8366745098492</v>
      </c>
    </row>
    <row r="36" spans="1:10" ht="15.75" thickBot="1" x14ac:dyDescent="0.3">
      <c r="A36" s="37" t="s">
        <v>15</v>
      </c>
      <c r="B36" s="38" t="s">
        <v>51</v>
      </c>
      <c r="C36" s="30"/>
      <c r="D36" s="42">
        <f>SUM(D35*15%)</f>
        <v>258.37011179240875</v>
      </c>
      <c r="E36" s="42">
        <f t="shared" ref="E36:H36" si="9">SUM(E35*15%)</f>
        <v>354.56944650520165</v>
      </c>
      <c r="F36" s="42">
        <f t="shared" si="9"/>
        <v>456.17707589119999</v>
      </c>
      <c r="G36" s="42">
        <f t="shared" si="9"/>
        <v>563.55094578694013</v>
      </c>
      <c r="H36" s="42">
        <f t="shared" si="9"/>
        <v>677.07550117647736</v>
      </c>
    </row>
    <row r="37" spans="1:10" x14ac:dyDescent="0.25">
      <c r="A37" s="39" t="s">
        <v>19</v>
      </c>
      <c r="B37" s="58" t="s">
        <v>48</v>
      </c>
      <c r="C37" s="59"/>
      <c r="D37" s="57">
        <f>SUM(D35-D36)</f>
        <v>1464.0973001569828</v>
      </c>
      <c r="E37" s="57">
        <f t="shared" ref="E37:H37" si="10">SUM(E35-E36)</f>
        <v>2009.2268635294763</v>
      </c>
      <c r="F37" s="57">
        <f t="shared" si="10"/>
        <v>2585.0034300501334</v>
      </c>
      <c r="G37" s="57">
        <f t="shared" si="10"/>
        <v>3193.4553594593272</v>
      </c>
      <c r="H37" s="57">
        <f t="shared" si="10"/>
        <v>3836.761173333372</v>
      </c>
    </row>
    <row r="38" spans="1:10" ht="15.75" thickBot="1" x14ac:dyDescent="0.3">
      <c r="A38" s="37" t="s">
        <v>15</v>
      </c>
      <c r="B38" s="38" t="s">
        <v>49</v>
      </c>
      <c r="C38" s="30"/>
      <c r="D38" s="42">
        <f>SUM(D37*0.22)</f>
        <v>322.10140603453624</v>
      </c>
      <c r="E38" s="42">
        <f t="shared" ref="E38:H38" si="11">SUM(E37*0.22)</f>
        <v>442.02990997648482</v>
      </c>
      <c r="F38" s="42">
        <f t="shared" si="11"/>
        <v>568.70075461102931</v>
      </c>
      <c r="G38" s="42">
        <f t="shared" si="11"/>
        <v>702.56017908105196</v>
      </c>
      <c r="H38" s="42">
        <f t="shared" si="11"/>
        <v>844.08745813334178</v>
      </c>
    </row>
    <row r="39" spans="1:10" x14ac:dyDescent="0.25">
      <c r="A39" s="39" t="s">
        <v>19</v>
      </c>
      <c r="B39" s="58" t="s">
        <v>29</v>
      </c>
      <c r="C39" s="59"/>
      <c r="D39" s="57">
        <f>SUM(D37-D38)</f>
        <v>1141.9958941224465</v>
      </c>
      <c r="E39" s="57">
        <f t="shared" ref="E39:H39" si="12">SUM(E37-E38)</f>
        <v>1567.1969535529915</v>
      </c>
      <c r="F39" s="57">
        <f t="shared" si="12"/>
        <v>2016.302675439104</v>
      </c>
      <c r="G39" s="57">
        <f t="shared" si="12"/>
        <v>2490.8951803782752</v>
      </c>
      <c r="H39" s="57">
        <f t="shared" si="12"/>
        <v>2992.6737152000301</v>
      </c>
    </row>
    <row r="40" spans="1:10" x14ac:dyDescent="0.25">
      <c r="A40" s="37" t="s">
        <v>25</v>
      </c>
      <c r="B40" s="38" t="s">
        <v>23</v>
      </c>
      <c r="C40" s="30"/>
      <c r="D40" s="41">
        <f>+D30</f>
        <v>5000</v>
      </c>
      <c r="E40" s="41">
        <f t="shared" ref="E40:H40" si="13">+E30</f>
        <v>5000</v>
      </c>
      <c r="F40" s="41">
        <f t="shared" si="13"/>
        <v>5000</v>
      </c>
      <c r="G40" s="41">
        <f t="shared" si="13"/>
        <v>5000</v>
      </c>
      <c r="H40" s="41">
        <f t="shared" si="13"/>
        <v>5000</v>
      </c>
    </row>
    <row r="41" spans="1:10" x14ac:dyDescent="0.25">
      <c r="A41" s="37" t="s">
        <v>15</v>
      </c>
      <c r="B41" s="38" t="s">
        <v>24</v>
      </c>
      <c r="C41" s="30"/>
      <c r="D41" s="30"/>
      <c r="E41" s="30"/>
      <c r="F41" s="30"/>
      <c r="G41" s="30"/>
      <c r="H41" s="30"/>
    </row>
    <row r="42" spans="1:10" x14ac:dyDescent="0.25">
      <c r="A42" s="37" t="s">
        <v>25</v>
      </c>
      <c r="B42" s="38" t="s">
        <v>26</v>
      </c>
      <c r="C42" s="30"/>
      <c r="D42" s="30"/>
      <c r="E42" s="30"/>
      <c r="F42" s="30"/>
      <c r="G42" s="30"/>
      <c r="H42" s="30"/>
    </row>
    <row r="43" spans="1:10" ht="15.75" thickBot="1" x14ac:dyDescent="0.3">
      <c r="A43" s="37" t="s">
        <v>15</v>
      </c>
      <c r="B43" s="38" t="s">
        <v>30</v>
      </c>
      <c r="C43" s="41"/>
      <c r="D43" s="42">
        <f>+'TABLA DE AMORTIZACIÓN'!H23</f>
        <v>3388.8020411686748</v>
      </c>
      <c r="E43" s="42">
        <f>+'TABLA DE AMORTIZACIÓN'!H35</f>
        <v>3670.0709392539602</v>
      </c>
      <c r="F43" s="42">
        <f>+'TABLA DE AMORTIZACIÓN'!H47</f>
        <v>3974.6850171606175</v>
      </c>
      <c r="G43" s="42">
        <f>+'TABLA DE AMORTIZACIÓN'!H59</f>
        <v>4304.5819133001505</v>
      </c>
      <c r="H43" s="42">
        <f>+'TABLA DE AMORTIZACIÓN'!H71</f>
        <v>4661.8600891165934</v>
      </c>
      <c r="J43" s="9"/>
    </row>
    <row r="44" spans="1:10" x14ac:dyDescent="0.25">
      <c r="A44" s="39" t="s">
        <v>19</v>
      </c>
      <c r="B44" s="55" t="s">
        <v>31</v>
      </c>
      <c r="C44" s="56">
        <v>-30000</v>
      </c>
      <c r="D44" s="57">
        <f>SUM(D39+D40-D43)</f>
        <v>2753.193852953772</v>
      </c>
      <c r="E44" s="57">
        <f t="shared" ref="E44:H44" si="14">SUM(E39+E40-E43)</f>
        <v>2897.1260142990313</v>
      </c>
      <c r="F44" s="57">
        <f t="shared" si="14"/>
        <v>3041.6176582784865</v>
      </c>
      <c r="G44" s="57">
        <f t="shared" si="14"/>
        <v>3186.3132670781242</v>
      </c>
      <c r="H44" s="57">
        <f t="shared" si="14"/>
        <v>3330.8136260834362</v>
      </c>
      <c r="I44" s="9"/>
      <c r="J44" s="43"/>
    </row>
  </sheetData>
  <mergeCells count="8">
    <mergeCell ref="C16:H16"/>
    <mergeCell ref="C3:E3"/>
    <mergeCell ref="B14:H14"/>
    <mergeCell ref="C5:D5"/>
    <mergeCell ref="C7:D7"/>
    <mergeCell ref="C9:D9"/>
    <mergeCell ref="C10:D10"/>
    <mergeCell ref="C12:D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TABLA DE AMORTIZACIÓN</vt:lpstr>
      <vt:lpstr>FLUJO NETO DE EFECTIVO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2016-11-23T22:10:27Z</dcterms:created>
  <dcterms:modified xsi:type="dcterms:W3CDTF">2017-02-11T23:37:13Z</dcterms:modified>
</cp:coreProperties>
</file>